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8700" activeTab="0"/>
  </bookViews>
  <sheets>
    <sheet name="2019" sheetId="1" r:id="rId1"/>
    <sheet name="Foglio1" sheetId="2" r:id="rId2"/>
  </sheets>
  <definedNames>
    <definedName name="_xlnm.Print_Area" localSheetId="0">'2019'!$4:$15</definedName>
  </definedNames>
  <calcPr fullCalcOnLoad="1"/>
</workbook>
</file>

<file path=xl/sharedStrings.xml><?xml version="1.0" encoding="utf-8"?>
<sst xmlns="http://schemas.openxmlformats.org/spreadsheetml/2006/main" count="1152" uniqueCount="550">
  <si>
    <t>INCARICATO</t>
  </si>
  <si>
    <t>DATA
CONFERIMENTO
INCARICO</t>
  </si>
  <si>
    <r>
      <t xml:space="preserve">CORRISPETTIVO PREVISTO A CONTRATTO </t>
    </r>
    <r>
      <rPr>
        <sz val="10"/>
        <rFont val="Arial"/>
        <family val="2"/>
      </rPr>
      <t xml:space="preserve">(al netto di IVA e oneri sociali e fiscali) </t>
    </r>
  </si>
  <si>
    <t>TIPOLOGIA</t>
  </si>
  <si>
    <t>Collaborazione</t>
  </si>
  <si>
    <t>Rappresentanza in giudizio</t>
  </si>
  <si>
    <t>DATA FINE INCARICO</t>
  </si>
  <si>
    <t>EVENTUALI RIMBORSI</t>
  </si>
  <si>
    <t>Funzioni notarili</t>
  </si>
  <si>
    <t>Studio         Ricerca Consulenza</t>
  </si>
  <si>
    <t>ESTREMI ATTO DI INCARICO</t>
  </si>
  <si>
    <t>Formazione personale dipendente</t>
  </si>
  <si>
    <t>x</t>
  </si>
  <si>
    <t>A sentenza</t>
  </si>
  <si>
    <t>RAGIONE DELL'INCARICO</t>
  </si>
  <si>
    <t>assenza personale con qualifica idonea</t>
  </si>
  <si>
    <t>mancanza di competenze sufficientemente specializzate</t>
  </si>
  <si>
    <t>A consegna documentazione</t>
  </si>
  <si>
    <t>L.P. 23/1990 - art. 39 sexies</t>
  </si>
  <si>
    <t>L.P. 04/2014 - art. 2</t>
  </si>
  <si>
    <t>N.B: Il valore CORRISPETTIVO PAGATO comprende anche quanto eventualmente erogato negli esercizi precedenti</t>
  </si>
  <si>
    <t>BONAZZI DOTT.SSA STEFANIA</t>
  </si>
  <si>
    <t>Conferimento incarico professionale in ambito del processo per l'ottenimento della certificazione "Family Audit" - Nomina Valutatore</t>
  </si>
  <si>
    <t>Incarichi professionali</t>
  </si>
  <si>
    <t>PROCEDURA PER AFFIDAMENTO</t>
  </si>
  <si>
    <t>incarico diretto</t>
  </si>
  <si>
    <t>DONAZZOLO LUCA</t>
  </si>
  <si>
    <t>Conferimento incarico professionale per la progettazione e direzione lavori per il nuovo parcheggio in via Dolomiti e l'allargamento del marciapiede di via Mendini a Cavalese (TN)</t>
  </si>
  <si>
    <t>risorse insufficienti</t>
  </si>
  <si>
    <t>A conclusione lavori</t>
  </si>
  <si>
    <t>Conferimento incarico professionale per Coordinamento della Sicurezza in fase di Progettazione ed Esecuzione relativamente agli interventi di manutenzione straordinaria dell’edificio sede INAIL di via Gazzoletti a Trento</t>
  </si>
  <si>
    <t>0000578-17 PA_L378_07</t>
  </si>
  <si>
    <t>PISONI CHRISTIAN</t>
  </si>
  <si>
    <t>Incarico professionale per la  redazione di calcoli statistici e assistenza alla Direzione Lavori per a realizzazione del nuovo parcheggio in via Dolomiti e l'allargamento del marciapiede di via mendini a Cavalese (TN)</t>
  </si>
  <si>
    <t>0000834-17 PA_C372_03</t>
  </si>
  <si>
    <t>LEONI PIETRO</t>
  </si>
  <si>
    <t>VANZETTA MASSIMO</t>
  </si>
  <si>
    <t>Conferimento inarico professionale per la progettazione preliminare, definitiva ed esecutica degli impianti elettrici interni, sanitario e di illuminazione pubblica e per il nuovo parcheggio in via Dolomiti e l'allargamento del marciapiede di via Mendini a Cavalese</t>
  </si>
  <si>
    <t>0001706-17 PA_C372_03</t>
  </si>
  <si>
    <t>Integrazione incarico di data 20/04/2017 prot. n. 0000875-17PA_I042_02 per servizi legali di rappresentanza e difesa in giudizio nella seguente procedura:  opposizione a decreto ingiuntivo del 15.03.2017 notificato da Lo Scoiattolo srl e relativo decreto di data 29.03.2017 emesso dal Tribunale di Trento</t>
  </si>
  <si>
    <t>0001979-17PA_I042_02</t>
  </si>
  <si>
    <t xml:space="preserve">ANDREATTA ISABELLA </t>
  </si>
  <si>
    <t>Conferimento di incarico professionale per la copertura del ruolo di Coordinatore della Sicurezza in fase di Esecuzione relativamente ai lavori per la NUOVA SEDE ASSOCIAZIONE A.P.P.M. in via Manzoni a Trento</t>
  </si>
  <si>
    <t>0002109-17 PA_L378_01</t>
  </si>
  <si>
    <t>DEDAGROUP WIZ S.R.L</t>
  </si>
  <si>
    <t>Conferimento incarico professionale per la realizzazione del restyling del sito della Società e servizio di mantenimento annuale</t>
  </si>
  <si>
    <t>0002144-17PA_VARIE</t>
  </si>
  <si>
    <t>SEIDUESEI.org S.r.l.</t>
  </si>
  <si>
    <t>Conferimento incarico professionale per moduli formativi e consulenza in materia di sicurezza sul lavoro</t>
  </si>
  <si>
    <t>0002267-17PA_VARIE</t>
  </si>
  <si>
    <t>CRISTOFORETTI CLAUDIO</t>
  </si>
  <si>
    <r>
      <t xml:space="preserve">Conferimento incarico professionale per servizio tecnico di progettazione definitiva ed esecutiva delle opere strutturali portanti ed antisismiche, dei lavori di ristrutturazione delle pp.ed. </t>
    </r>
    <r>
      <rPr>
        <sz val="11"/>
        <color indexed="8"/>
        <rFont val="Arial"/>
        <family val="2"/>
      </rPr>
      <t>46/1, 46/5, 46/6, p.f. 114 C.C. Levico (TN)</t>
    </r>
  </si>
  <si>
    <t>0002337-17 PA_E565_03</t>
  </si>
  <si>
    <t>confronto concorrenziale</t>
  </si>
  <si>
    <t>DELTA INFORMATICA</t>
  </si>
  <si>
    <t>Conferimento incarico per realizzazione modello di analisi dati tramite Qlink Sense- INTEGRAZIONE incarico di data 06/03/2017 prot. n. 000425-17PA_VARIE</t>
  </si>
  <si>
    <t>0002343-17 PA_VARIE</t>
  </si>
  <si>
    <t>Conferimento di incarico professionale per servizio tecnico di Coordinatore della Sicurezza in fase di Progettazione definitiva ed esecutiva dei lavori di ristrutturazione delle pp.ed. 46/1, 46/5, 46/6, p.f. 114 C.C. Levico (TN)</t>
  </si>
  <si>
    <t>0002410-17 PA_E565_03</t>
  </si>
  <si>
    <t>Conferimento incarico per prestazioni professionali (rilievo, progettazione definitiva ed esecutiva, coordinatore sicurezza in fase di progettazione) inerenti il progetto di cambio destinazione d'uso da appartamento a uffici del Consiglio Provinciale dell'appartamento sito al quarto e quinto piano di Palazzo Nicolodi ( p.ed. 833/2 parte della p.m.1 C.C. Trento).</t>
  </si>
  <si>
    <t>0002428-17 PA_L378_29</t>
  </si>
  <si>
    <t>BAFFETTI MATTIA</t>
  </si>
  <si>
    <t>Conferimento incarico professionale per l’elaborazione di un piano di riqualificazione urbana ai sensi della L.P. 15/2015 e ss.mm. relativo all’Area Italcementi di Trento</t>
  </si>
  <si>
    <t>0002496-17 PA_L378_08</t>
  </si>
  <si>
    <t>MARZARI GIOVANNI</t>
  </si>
  <si>
    <t>0002508-17 PA_L378_08</t>
  </si>
  <si>
    <t>Conferimento incarico professionale per la restituzione grafica del piano di riqualificazione urbana dell’Area Italcementi di Trento</t>
  </si>
  <si>
    <t>BERTUOL AVV. ROBERTO</t>
  </si>
  <si>
    <t>Conferimento incarico professionale per servizi di consulenza stragiudiziale in materia di diritto penale dell'ambiente a seguito accertamento del Corpo Forestale presso l'area ex colonie Monopolio a Coredo (TN)</t>
  </si>
  <si>
    <t>0002723-17 PA_C994_01</t>
  </si>
  <si>
    <t>EXCO SRL</t>
  </si>
  <si>
    <t>Conferimento incarico professionale per servizi di assistenza LEED V4 GOLD e assunzione del ruolo di Commissioning Autorithy, per Commissioning di base, nelle fasi di progettazione definitiva ed esecutiva per la relaizzazione del nuovo municipio di Levico Terme e la ristrutturazione delle pp.edd. 46/1, 46/5, 46/6, p.f. 114 C.C. Levico (TN)</t>
  </si>
  <si>
    <t>0002739-17 PA_E565_03</t>
  </si>
  <si>
    <t>PALLAORO p.i. WALTER</t>
  </si>
  <si>
    <t>Conferimento incarico professionale per servizi tecnici su edificio ex Macera p.ed. 1832 in C.C Levico (TN) ed area pertinenziale.</t>
  </si>
  <si>
    <t>0002752-17PA_E565_03</t>
  </si>
  <si>
    <t>DATA PRIMA PUBBLICAZIONE: 23/12/2016</t>
  </si>
  <si>
    <t>Conferimento incarico professionale per servizio di stesura n. 1 Attestato di Prestazione Energetica APE, redatto secondo il DPP 13 Luglio 2009, per i lavori di realizzazione della nuova sede associazioni A.P.P.M. sita in via Manzoni a Trento</t>
  </si>
  <si>
    <t>0002777-17 PA_L378_01</t>
  </si>
  <si>
    <t>Incarico di Coordinatore per la sicurezza in fase di progettazione ed esecuzione e di attività di supporto al RUP per l’intervento presso il complesso ANMIL a Rovereto (TN) - Adeguamento compenso e integrazione incarico</t>
  </si>
  <si>
    <t>FRANZOSO MIRKO</t>
  </si>
  <si>
    <t>Conferimento incarico professionale per uno studio di fattibilità di un edificio ad uso principalmente residenziale inserito nell’area Ex-Coni in Madonna di Campiglio</t>
  </si>
  <si>
    <t>0000210-18 PA_H612_01</t>
  </si>
  <si>
    <t xml:space="preserve">STUDIO TECNICO ASSOCIATO GEOM. ARMANDO E RICCARDO VAIA </t>
  </si>
  <si>
    <t>Conferimento incarico professionale per servizi di rilievo, restituzione dati, redazione di piano divisionale e accatastamento della p.ed. 997/1 in C.C. Cavalese</t>
  </si>
  <si>
    <t>0000220-18 PA_C372_05</t>
  </si>
  <si>
    <t>DEGASPERI STEFANO</t>
  </si>
  <si>
    <t>Conferimento incarico professionale per la redazione del progetto strutturale e l’attività di Coordinamento della sicurezza in fase di progettazione per il progetto di demolizione e ricostruzione del capannone in Località Giaroni p.ed. 396 in C.C. San Michele all’Adige (TN)</t>
  </si>
  <si>
    <t>0000287-18 PA_I042_06</t>
  </si>
  <si>
    <t>STUDIUM PROFESSIONISTI ASSOCIATI SRL</t>
  </si>
  <si>
    <t>Conferimento incarico per assistenza fiscale relativa  all'esecuzione di adempimenti telematici</t>
  </si>
  <si>
    <t>GALATA' GIOVANNI</t>
  </si>
  <si>
    <t>Conferimento incarico professionale per l’adeguamento delle relazioni geologica e geotecnica redatte nel 2013,  redazione del progetto di realizzazione di un pozzo ad uso potabile comprensivo di relazione idrogeologica per il progetto di demolizione e ricostruzione del capannone in Località Giaroni p.ed. 396 in C.C. San Michele all’Adige (TN)</t>
  </si>
  <si>
    <t>0000319-18 PA_I042_06</t>
  </si>
  <si>
    <t>MAGOTTI GIORGIO</t>
  </si>
  <si>
    <t>Conferimento incarico professionale per la Progettazione preliminare, definitiva, esecutiva delle opere edili comprensiva di relazione acustica per la demolizione e ricostruzione del capannone in Località Giaroni p.ed. 396 in C.C. San Michele all’Adige (TN)</t>
  </si>
  <si>
    <t>0000324-18 PA_I042_06</t>
  </si>
  <si>
    <t>Conferimento incarico professionale per la Progettazione definitiva ed esecutiva degli impianti tecnologici termico-idraulico-elettrico comprensiva di relazione energetica per la demolizione e ricostruzione del capannone in Località Giaroni p.ed. 396 in C.C. San Michele all’Adige (TN)</t>
  </si>
  <si>
    <t>0000350-18 PA_I042_06</t>
  </si>
  <si>
    <t>HELIOPOLIS 21 - ARCHITETTI ASSOCIATI</t>
  </si>
  <si>
    <t>Affidamento incarico professionale per scorporo del progetto nuova cabina elettrica del quartiere fieristico della Baltera di Riva del Garda dal progetto parcheggio MM</t>
  </si>
  <si>
    <t>0001695-17 PA_H330_01</t>
  </si>
  <si>
    <t>a verifica conformità elaborati</t>
  </si>
  <si>
    <t>CIMONETTI NICOLA</t>
  </si>
  <si>
    <t>DEL DIN MARCO</t>
  </si>
  <si>
    <t xml:space="preserve">Conferimento incarico professionale per stesura di studio geologico geotecnico completo per il nuovo parcheggio in via Dolomiti e l’allargamento del marciapiede di via Mendini a Cavalese (TN) </t>
  </si>
  <si>
    <t>STUDIO TECNICO GEOM. ARMANDO E RICCARDO VAIA</t>
  </si>
  <si>
    <t>Incarico professionale per la  redazione di perizia di stima delle p.edd. 1606, 997/1-997/2 in C.C. Cavalese</t>
  </si>
  <si>
    <t>0000867-17 PA_C372_05</t>
  </si>
  <si>
    <r>
      <t xml:space="preserve">Incarico professionale per progettazione definitiva opere edili, progettazione definitiva ed esecutiva degli impianti termico ed idrosanitario per la realizzazione del nuovo municipio di Levico Terme e la ristrutturazione delle </t>
    </r>
    <r>
      <rPr>
        <sz val="11"/>
        <color indexed="8"/>
        <rFont val="Arial"/>
        <family val="2"/>
      </rPr>
      <t>pp.edd. 46/1, 46/5, 46/6, p.f. 114 C.C. Levico (TN)</t>
    </r>
  </si>
  <si>
    <t>0001402-17 PA_E565_03</t>
  </si>
  <si>
    <t>STUDIO TECNICO ING. RENATO COSER</t>
  </si>
  <si>
    <r>
      <t xml:space="preserve">Incarico professionale per progettazione definitiva ed esecutiva degli impianti elettrici e speciali per la realizzazione del nuovo municipio di Levico Terme e la ristrutturazione delle </t>
    </r>
    <r>
      <rPr>
        <sz val="11"/>
        <color indexed="8"/>
        <rFont val="Arial"/>
        <family val="2"/>
      </rPr>
      <t>pp.edd. 46/1, 46/5, 46/6, p.f. 114 C.C. Levico (TN)</t>
    </r>
  </si>
  <si>
    <t>0001448-17 PA_E565_03</t>
  </si>
  <si>
    <t>PASSARDI PAOLO</t>
  </si>
  <si>
    <t>Incarico professionale per stesura delle relazioni geologica e geotecnica a supporto del progetto di realizzazione della nuova sede del Municipio di Levico sulle pp.edd. 46/1, 46/5, 46/6, p.f. 114 C.C. Levico (TN) ed attività di assistenza e supervisione in cantiere durante le indagini geognostiche necessarie</t>
  </si>
  <si>
    <t>0001564-17PA_E565_03</t>
  </si>
  <si>
    <t>STUDIO ARCHIDEA ARCHITETTI ASSOCIATI</t>
  </si>
  <si>
    <t>Conferimento incarico professionale per progettazione definitiva ed esecutiva della demolizione edificio insistente sulle pp.edd. 46/1, 46/5, 46/6, p.f. 114 C.C. Levico (TN) e progettazione definitiva ed esecutiva della nuova sede del Municipio di Levico</t>
  </si>
  <si>
    <t>0001600-17 PA_E565_03</t>
  </si>
  <si>
    <t>BOCCACCINI MARCO</t>
  </si>
  <si>
    <t>Conferimento incarico professionale per parziale progettazione definitiva ed esecutiva della demolizione edificio insistente sulle pp.edd. 46/1, 46/5, 46/6, p.f. 114 C.C. Levico (TN) e parziale progettazione definitiva ed esecutiva della nuova sede del Municipio di Levico</t>
  </si>
  <si>
    <t>0001607-17 PA_E565_03</t>
  </si>
  <si>
    <t>AGOSTINI MATTEO</t>
  </si>
  <si>
    <t>Conferimento incarico professionale per stesura elaborati per requisiti acustici passivi a supporto del progetto definitivo di realizzazioe della nuova sede del Municipio di Levico sulle pp.ed. 46/1, 46/5, 46/6, p.f. 114 C.C. Levico</t>
  </si>
  <si>
    <t>0001748-17 PA_E565_03</t>
  </si>
  <si>
    <t>QSA CONSULTING</t>
  </si>
  <si>
    <t>Conferimento d’urgenza di incarico professionale per l’attività di consulenza tecnica in materia di salute e sicurezza e in materia antincendio ai sensi del D.Lgs.81/2008 e del D.M. 151/11 per l’edificio “EX Istituto scolastico Maria Bambina” p.ed. 1714 in C.C. Trento</t>
  </si>
  <si>
    <t>0001790-17PA_L378_20</t>
  </si>
  <si>
    <t>MICHELON GIANNI</t>
  </si>
  <si>
    <t>STUDIO TECNICO ASSOCIATO CR</t>
  </si>
  <si>
    <t>Conferimento incarico professionale per la redazione della certificazione di conformità di edifici esistenti o dichiarazione di agibilità ed allegati necessari per la p.ed. 510 in C.C. Mezzolombardo (TN</t>
  </si>
  <si>
    <t>0002074-17 PA_F187_01</t>
  </si>
  <si>
    <t>PIUARCH S.r.l</t>
  </si>
  <si>
    <t>Integrazione incarico professionale per supporto al RUP per la programmazione e progettazione dell'appalto relativo al progetto di apliamento del Polo Congressuale e teatro di Riva del Garda</t>
  </si>
  <si>
    <t>0002676-17 PA_H330_02</t>
  </si>
  <si>
    <t xml:space="preserve">conferimento incarico professionale per il servizio Direzione lavori, compresi misura e contabilità, liquidazione, prove e verifiche di accettazione in corso d'opera, assistenza al collaudo nonché assistenza ai lavori da parte di Ispettore di cantiere addetto anche alla misura e contabilità dei lavori per la nuova Sede Associazione APPM in via Manzoni a Trento. </t>
  </si>
  <si>
    <t>0000558-18 PA_L378_01</t>
  </si>
  <si>
    <t>Conferimento incarico per i servizi legali di rappresentanza e difesa in giudizio nelle seguenti procedure: giudizio di merito conseguente ad opposizione agli atti esecutivi - atto citazione ex art. 618 c.p.c.</t>
  </si>
  <si>
    <t>0000563-18 PA_I042_02</t>
  </si>
  <si>
    <t>a sentenza</t>
  </si>
  <si>
    <r>
      <t xml:space="preserve">T.E.S.I. Engineering S.r.l </t>
    </r>
    <r>
      <rPr>
        <i/>
        <sz val="11"/>
        <rFont val="Arial"/>
        <family val="2"/>
      </rPr>
      <t>(Lorenzo Strauss)</t>
    </r>
  </si>
  <si>
    <t>Conferimento incarico professionale assistenza alla Direzione Lavori Impianti Meccanici per il nuovo archivio A.P.S.S. in Lavis (TN)</t>
  </si>
  <si>
    <t>0000662-18 PA_E500_03</t>
  </si>
  <si>
    <t>Conferimento incarico professionale. - Redazione progetto per cambio di destinazione d’uso da ufficio a residenziale e progetto per ottenimento nulla osta reti p.ed. 1300 e 1304/4 siti in via Santa Croce in Trento - Coordinamento della sicurezza in fase di progettazione ed esecuzione per lavori di sistemazione aiuola e vialetto presso p.ed. 5063 in via del Brennero 165 in Trento</t>
  </si>
  <si>
    <t>0000667-18 PA_L378_10</t>
  </si>
  <si>
    <t>31/03/2018  - Conclusione lavori</t>
  </si>
  <si>
    <t xml:space="preserve">STUCCHI LUIGI </t>
  </si>
  <si>
    <t>Incarico di data 07/10/2016 prot. n. 0002155-16PA_H330_03 per collaudo tecnico amministrativo in corso d’opera inerente i lavori di realizzazione della nuova struttura congressuale provvisoria denominata Palavela a Riva del Garda (TN)</t>
  </si>
  <si>
    <t>0002155-16PA_H330_03</t>
  </si>
  <si>
    <t>a collaudo avvenuto</t>
  </si>
  <si>
    <t>GIOVANELLI RICCARDO</t>
  </si>
  <si>
    <t>Conferimento incarico professionale per collaudo statico nuova sede Associazione A.P.P.P.M. in via Manzoni, C.C. Trento</t>
  </si>
  <si>
    <t>0000751-18 PA_L378_01</t>
  </si>
  <si>
    <t>Conclusione lavori</t>
  </si>
  <si>
    <t>STUDIO FARINA</t>
  </si>
  <si>
    <t>Conferimento incarico professionale per consulenza in materia di sicurezza sul lavoro a supporto del Datore di Lavoro</t>
  </si>
  <si>
    <t>0000823-18 PA_VARIE</t>
  </si>
  <si>
    <t>HABITECH DISTRETTO TECNOLOGICO TRENTINO S.c.a.r.l.</t>
  </si>
  <si>
    <t>Conferimento incarico professionale per servizi di Commissioning Authority per Certificazione LEED v4 relativamente alla progettazione nuova sede APPM in via Manzoni c.c. Trento</t>
  </si>
  <si>
    <t>0000824-18 PA_L378_01</t>
  </si>
  <si>
    <t>a conclusione lavori</t>
  </si>
  <si>
    <t xml:space="preserve">CORRISPETTIVO PAGATO </t>
  </si>
  <si>
    <t>Conferimento incarico professionale per Coordinatore Sicurezza in fase  di progettazione ed esecuzione per l'intervento di adeguamento dell'immobile p.ed. 1767 in C.C. Predazzo</t>
  </si>
  <si>
    <t>LUTZEMBERGER MARCO</t>
  </si>
  <si>
    <r>
      <t xml:space="preserve">Studio Legale Associato  </t>
    </r>
    <r>
      <rPr>
        <i/>
        <sz val="11"/>
        <rFont val="Arial"/>
        <family val="2"/>
      </rPr>
      <t>(Avv. Bernardi Bonora Fiorio)</t>
    </r>
  </si>
  <si>
    <t xml:space="preserve">Conferimento di incarico professionale per redazione di progetto preliminare ed esecutivo, relazioni tecniche, rilievo del fabbricato, particolari costruttivi, computo metrico estimativo, elenco prezzi, richiesta offerta, Direzione Lavori, assistenza al collaudo per gli interventi afferenti la p.ed. 510 in C.C. Mezzolombardo (TN) </t>
  </si>
  <si>
    <t>0000844-18 PA_F187_01</t>
  </si>
  <si>
    <t>31.05.2018  - Collaudo avvenuto</t>
  </si>
  <si>
    <t>Integrazione  incarico di data 22/11/2017 prot. 0002428-17_PA_L378_29 per prestazioni professionali (rilievo, progettazione definitiva ed esecutiva, coordinatore sicurezza in fase di progettazione) inerenti il progetto di cambio destinazione d'uso da appartamento a uffici del Consiglio Provinciale  dell'appartamento sito al quarto e  quinto piano di Palazzo Nicolodi ( p.ed. 833/2 parte della  p.m.1  C.C. Trento).</t>
  </si>
  <si>
    <t>0000910-18 PA_L378_29</t>
  </si>
  <si>
    <t>ALYSSO SRL</t>
  </si>
  <si>
    <t xml:space="preserve">Incarico professionale per progetto evoluzione sistema “GE.PA” - Gestione Patrimonio dei beni immobili della Pubblica Amministrazione della Provincia di Trento </t>
  </si>
  <si>
    <t>0000950-18 PA_VARIE</t>
  </si>
  <si>
    <t>STAIN ENGINEERING S.R.L.</t>
  </si>
  <si>
    <t>Incarico professionale per progettazione definitiva impiantistica (elettrica e meccanica) comprensiva di analisi energetica e progettazione esecutiva impiantistica (impianti meccanici, elettrici e speciali) per la realizzazione del Nuovo Centro Informativo BBT in via Segantini a Trento.</t>
  </si>
  <si>
    <t>00001005-18 PA_L378_40</t>
  </si>
  <si>
    <t>NICHELATTI OSCAR</t>
  </si>
  <si>
    <t>Incarico professionale per Direzione Lavori Opere Elettriche per il nuovo archivio A.P.S.S. in Lavis (TN)</t>
  </si>
  <si>
    <t>00001022-18 PA_E500_03</t>
  </si>
  <si>
    <t>come da indicaizoni PAT ai sensi dell'art. 24 L.P. 26/93</t>
  </si>
  <si>
    <t>GIACOMELLI ANDREA</t>
  </si>
  <si>
    <t>Incarico professionale per elaborazione e trasmissione attestato di prestazione energetica sulla p.ed. 1767 n C.C. Predazzo (TN)</t>
  </si>
  <si>
    <t>0001140-18 PA_H018_03</t>
  </si>
  <si>
    <t>0001146-18 PA_L378_09</t>
  </si>
  <si>
    <t>Conferimento di incarico professionale per il servizio di localizzazione discontinuità impermeabilizzazione delle vasche del Muse in Trento</t>
  </si>
  <si>
    <t>0001301-18 PA_378_40</t>
  </si>
  <si>
    <t>Conferimento di incarico professionale per progettazione definitiva ed esecutiva delle opere strutturali, definizione e verifica dei requisiti acustici (Legge 447/95 – DPCM 512/97) per la realizzazione del Nuovo Centro Informativo BBT in via Segantini a Trento</t>
  </si>
  <si>
    <t>ARMALAM S.r.l</t>
  </si>
  <si>
    <t>0001324-18 PA_L378_40</t>
  </si>
  <si>
    <t>Conferimento di incarico professionale per progettazione definitiva ed esecutiva architettonica delle opere edili, redazione documentazione per conformità impiantistica e integrazione con le altre prestazioni specialistiche per la realizzazione del Nuovo Centro Informativo BBT in via Segantini a Trento</t>
  </si>
  <si>
    <t>CASAGRANDA DANIELA</t>
  </si>
  <si>
    <t>0001350-18 PA_G452_02</t>
  </si>
  <si>
    <t>Conferimento incarico professionale per Coordinamento della sicurezza in fase di esecuzione per lavori di manutenzione straordinaria del capannone Ex Alpefrutta a Pergine Valsugana (TN)</t>
  </si>
  <si>
    <t>MOLINARO SILVIA</t>
  </si>
  <si>
    <t>0001351-18 PA_H528_01</t>
  </si>
  <si>
    <t>Conferimento incarico professionale con carattere di somma urgenza per progettazione riparazioni architravi prospetto EST, nuovo allaccio fognature acque bianche tettoia piscina e sbarrieramento architettonico due bagni presso Casa Raphael a Roncegno (TN)</t>
  </si>
  <si>
    <t>0001353-18 PA_L378_09</t>
  </si>
  <si>
    <t>Conferimento incarico professionale per Coordinamento della sicurezza in fase di progettazione ed esecuzione per lavori di sistemazione rivestimento presso corridoio accesso serra e creazione pozzo esterno a servizio Muse a Trento</t>
  </si>
  <si>
    <t>0001392-18 PA_I042_06</t>
  </si>
  <si>
    <t>Conferimento incarico professionale per la Direzione Lavori dell’intervento di realizzazione di un pozzo ad uso potabile comprensivo di relazione idrogeologica sulle prove di portata, per il progetto di demolizione e ricostruzione del capannone in Località Giaroni p.ed. 396 in C.C. San Michele all’Adige (TN)</t>
  </si>
  <si>
    <t>TECNOVERIFICHE S.-R.L</t>
  </si>
  <si>
    <t>Conferimento di incarico professionale per esecuzione di indagine geofisica a supporto del progetto di realizzazione del Nuovo Centro Informativo BBT in via Segantini a Trento</t>
  </si>
  <si>
    <t>0001440-18 PA_L378_40</t>
  </si>
  <si>
    <t>GB &amp; ASSOCIATI</t>
  </si>
  <si>
    <t>Conferimento di incarico professionale per progettazione impianti tecnologici, Direzione Lavori e contabilità lavori per adeguamento impianto antincendio con installazione impianto di accumulo e riserva acqua c/o scuola sita in edificio Ex Maria Bambina in Trento</t>
  </si>
  <si>
    <t>0001463-18 PA_L378_20</t>
  </si>
  <si>
    <t>0001488-18 PA_L378_01</t>
  </si>
  <si>
    <t>Integrazione incarico professionale di data 16/10/2017 prot. n. 0002109-17PA_L378_01  per la copertura del ruolo di Coordinatore della Sicurezza in fase di Esecuzione relativamente ai lavori per la NUOVA SEDE ASSOCIAZIONE A.P.P.M. in via Manzoni a Trento</t>
  </si>
  <si>
    <t>2028 (manutenzione ordinaria)</t>
  </si>
  <si>
    <t xml:space="preserve"> 2.000,00 (canone annuo)</t>
  </si>
  <si>
    <t>FILIPPI STEFANO</t>
  </si>
  <si>
    <t>Conferimento incarico professionale per Coordinamento della sicurezza in fase di progettazione ed esecuzione relativamente ai lavori per adeguamento impianto antincendio a servizio dell’edificio sito in via Borsieri di Trento</t>
  </si>
  <si>
    <t>0001611-18 PA_L378_20</t>
  </si>
  <si>
    <t>Conferimento incarico professionale per coordinamento della sicurezza in fase di progettazione ed esecuzione relativamente agli interventi per il nuovo parcheggio in via Dolomiti e l'allargamento del marciapiede di via Mendini a Cavalese (TN). Integrazione incarico di data 30/01/2017 prot. n. 00000152-17 PA_C372_03</t>
  </si>
  <si>
    <t>0001644-18 PA_C372_03</t>
  </si>
  <si>
    <t>BRUNORI MICHELA</t>
  </si>
  <si>
    <t>Conferimento incarico professionale per la redazione dell’Attestato di Certificazione Energetica per la nuova sede del Municipio di Levico Terme (TN) -</t>
  </si>
  <si>
    <t>0001650-18 PA_E565_03</t>
  </si>
  <si>
    <t>0001690-18 PA_H330_03</t>
  </si>
  <si>
    <t>Conferimento incarico professionale per Accertamento Tecnico Preventivo (ATP) relativamente alla nuova struttura temporanea denominata ”Palavela”, sita a Riva del Garda (TN) sulle pp.ff. 1939/1 e 1944/1 C.C. Riva, oltre che su parte della p.f. 1939/2 C.C. Riva</t>
  </si>
  <si>
    <t>SPAGNOLLI ELENA</t>
  </si>
  <si>
    <t>PASQUAZZO RODOLFO</t>
  </si>
  <si>
    <t>Conferimento incarico professionale per redazione relazione geologica e geotecnica ed indagini geofisiche per caratterizzazione substrato per installazione di un serbatoio per l'adeguamento dell'impianto fisso di spegnimento incendi a servizio dell'edificio sito in via Borsieri di Trento.</t>
  </si>
  <si>
    <t>0001800-18 PA_L378_20</t>
  </si>
  <si>
    <t>HELIOPOLIS 21</t>
  </si>
  <si>
    <t>Incarico professionale predisposizione tabelle Documento di sostenibilità dell’offerta – Analisi Lista dei Prezzi Unitari (MES) relative ai progetti Palasport, Fiera e Parcheggio MM a Riva del Garda</t>
  </si>
  <si>
    <t>0001811-18 PA_H330_05</t>
  </si>
  <si>
    <t>ZATTARA CRISTIANO</t>
  </si>
  <si>
    <t>Conferimento di incarico professionale per progettazione definitiva per la demolizione, ricostruzione e restauro del Teatro Comunale p.ed. 1075 C.C. Cavalese (TN)</t>
  </si>
  <si>
    <t>0001827-18 PA_C372_04</t>
  </si>
  <si>
    <t>0001913-18 PA_H330_05</t>
  </si>
  <si>
    <t>Progetto di Ampliamento del Polo Fieristico e Palasport di Riva del Garda – Integrazione alla Convenzione di data 19.02.2010 e successive modificazioni:variante opere per Parcheggio MM e aggiornamento documentazione progettuale esecutiva consegnata ai nuovi prezzari 2018 per progetto Parcheggio MM e Nuova Cabina Enel</t>
  </si>
  <si>
    <t>0001914-18 PA_H330_01</t>
  </si>
  <si>
    <t>Conferimento incarico professionale per suddivisione in due stralci distinti della progettazione definitiva ed esecutiva e Coordinamento della Sicurezza in fase di Progettazione degli interventi di Scavo Archeologico tra nuovo Padiglione G della Fiera e nuovo Palasport coordinamento della Sicurezza in fase di Esecuzione e Direzione Lavori per il solo Palasport – INTEGRAZIONE PER AGGIORNAMENTO PREZZI 2018</t>
  </si>
  <si>
    <t>0002723-16PA_H612_01</t>
  </si>
  <si>
    <t>0000160-18 PA_H612_01</t>
  </si>
  <si>
    <t>0000609-16PA_H612_01</t>
  </si>
  <si>
    <t>0001939-18 PA_L378_20</t>
  </si>
  <si>
    <t>Conferimento incarico professionale per attività di Direttore Operativo delle strutture in merito ai lavori di realizzazione della nuova sede del Centro di Salute Mentale di via Borsieri a Trento</t>
  </si>
  <si>
    <t>REWIS</t>
  </si>
  <si>
    <r>
      <t xml:space="preserve">MOLINARO SILVIA </t>
    </r>
    <r>
      <rPr>
        <i/>
        <sz val="11"/>
        <rFont val="Arial"/>
        <family val="2"/>
      </rPr>
      <t>(Dna Studio)</t>
    </r>
  </si>
  <si>
    <r>
      <t xml:space="preserve">TERA Engineering s.r.l </t>
    </r>
    <r>
      <rPr>
        <i/>
        <sz val="11"/>
        <rFont val="Arial"/>
        <family val="2"/>
      </rPr>
      <t>(Paolo Grisenti)</t>
    </r>
  </si>
  <si>
    <r>
      <t xml:space="preserve">CSP ENGINEERING </t>
    </r>
    <r>
      <rPr>
        <i/>
        <sz val="11"/>
        <rFont val="Arial"/>
        <family val="2"/>
      </rPr>
      <t>(Rossi Corrado)</t>
    </r>
  </si>
  <si>
    <r>
      <t xml:space="preserve">GB &amp; ASSOCIATI </t>
    </r>
    <r>
      <rPr>
        <i/>
        <sz val="11"/>
        <rFont val="Arial"/>
        <family val="2"/>
      </rPr>
      <t>(Lorenzo Bendinelli)</t>
    </r>
  </si>
  <si>
    <r>
      <t xml:space="preserve">SAITRE S.r.l </t>
    </r>
    <r>
      <rPr>
        <i/>
        <sz val="11"/>
        <rFont val="Arial"/>
        <family val="2"/>
      </rPr>
      <t>(Moratelli Bruno)</t>
    </r>
  </si>
  <si>
    <r>
      <t>MOLINARO SILVIA</t>
    </r>
    <r>
      <rPr>
        <i/>
        <sz val="11"/>
        <rFont val="Arial"/>
        <family val="2"/>
      </rPr>
      <t xml:space="preserve"> </t>
    </r>
  </si>
  <si>
    <r>
      <t>TERMOVIEW STUDIO TECNICO ASSOCIATO</t>
    </r>
    <r>
      <rPr>
        <i/>
        <sz val="11"/>
        <rFont val="Arial"/>
        <family val="2"/>
      </rPr>
      <t xml:space="preserve"> (Nicola Paoli)</t>
    </r>
  </si>
  <si>
    <r>
      <t>LUTZEMBERGER MARCO</t>
    </r>
    <r>
      <rPr>
        <i/>
        <sz val="11"/>
        <rFont val="Arial"/>
        <family val="2"/>
      </rPr>
      <t xml:space="preserve"> (Edilstudio)</t>
    </r>
  </si>
  <si>
    <t>Al termine del procedimento</t>
  </si>
  <si>
    <t>SVALDI ALESSANDRO</t>
  </si>
  <si>
    <t>Conferimento incarico professionale per prestazioni inerenti pratiche catastali  e segnalazione certificata di agibilità per opere di manutenzione straordinaria e prevenzione incendi presso immobile in Vezzano (TN)</t>
  </si>
  <si>
    <t>0002327-18 PA_L821_01</t>
  </si>
  <si>
    <t>DOLZANI GIOVANNI</t>
  </si>
  <si>
    <t>Conferimento incarico professionale quale Consulente Tecnico di parte nel procedimento contro ICES ed altri, avente oggetto vizi e difetti costruttivi  relativamente alla nuova struttura temporanea denominata ”Palavela”, sita a Riva del Garda (TN) sulle pp.ff. 1939/1 e 1944/1 C.C. Riva, oltre che su parte della p.f. 1939/2 C.C. Riva.</t>
  </si>
  <si>
    <t>0002330-18 PA_H330_03</t>
  </si>
  <si>
    <t>Conferimento di incarico professionale per redazione Collaudo Statico relativo alla “Realizzazione di un prefabbricato ad uso scolastico – p.ed. 3188 in C.C. Trento – I.F.P.S. Pertini” - INTEGRAZIONE</t>
  </si>
  <si>
    <t>0002338-18 PA_L378_36</t>
  </si>
  <si>
    <t xml:space="preserve">BERTOLANI ROBERTA </t>
  </si>
  <si>
    <t>Incarico professionale per formazione aziendale nel settore della contrattualistica pubblica</t>
  </si>
  <si>
    <t>0002357-18 PA_VARIE</t>
  </si>
  <si>
    <t>Conferimento incarico professionale per la formulazione di uno zooning e l’elaborazione di un PIANO GUIDA ai sensi degli art. 49 e 50 L.P. 15/2015  e ss.mm. relativi all’Area Italcementi di Trento</t>
  </si>
  <si>
    <t>0002421-18 PA_L378_08</t>
  </si>
  <si>
    <t>0002476-18 PA_H330_01</t>
  </si>
  <si>
    <t>Conferimento incarico professionale la realizzazione di un rilievo fotografico della Fiera di Riva del Garda</t>
  </si>
  <si>
    <t>ARENA RUGGERO</t>
  </si>
  <si>
    <r>
      <t xml:space="preserve">STUDIO ASSOCIATO INTERSTUDIO INGEGNERI ASSOCIATI </t>
    </r>
    <r>
      <rPr>
        <i/>
        <sz val="11"/>
        <rFont val="Arial"/>
        <family val="2"/>
      </rPr>
      <t>(Antonio Armani)</t>
    </r>
  </si>
  <si>
    <t>Conferimento incarico professionale per la stima immobiliare delle pp.mm. 337-338-339-340-341-342-344-332-84-85-89-90-91-92-93-94-95-96-97-98-99- 100-173-174-175-176-177-178-179-180-181 e quota di spazi di comproprietà sulla p.ed.  6127  in p.t. 6937 C.C. TRENTO (UFFICI TOP CENTER)</t>
  </si>
  <si>
    <t>0002505-18 PA_L378_32</t>
  </si>
  <si>
    <t>LEONI PETRO</t>
  </si>
  <si>
    <t>Conferimento incarico per prestazioni professionali (rilievo, progettazione definitiva ed esecutiva, coordinatore sicurezza in fase di progettazione) inerenti il progetto di cambio destinazione d'uso da appartamento a uffici del Consiglio Provinciale  dell'appartamento sito al quarto e  quinto piano di Palazzo Nicolodi ( p.ed. 833/2 parte della  p.m.1  C.C. Trento). 2° Integrazione</t>
  </si>
  <si>
    <t>0002715-18 PA_L378_29</t>
  </si>
  <si>
    <t>Conferimento incarico per assistenza fiscale ed amministrativa</t>
  </si>
  <si>
    <t>0002846-18 PA_VARIE</t>
  </si>
  <si>
    <t>Conferimento incarico professionale per servizio di sviluppo software, fornitura e configurazioni del sistema Ge.Pa.Showroom - INTEGRAZIONE. Proseguimento licenze uso– vetrina beni immobili</t>
  </si>
  <si>
    <t>Conferimento di incarico per assistenza nella selezione per impiegato amministrativo</t>
  </si>
  <si>
    <t>GAETTI E ASSOCIATI S.R.L.</t>
  </si>
  <si>
    <t>16/05/2018 / 12/11/2018</t>
  </si>
  <si>
    <t>0001217-18 PA_F187_02 0002685-18 PA_F187_02</t>
  </si>
  <si>
    <t>Conferimento incarico professionale per collaudo tecnico amministrativo inerente i lavori di realizzazione del Presidio Ospedaliero di Mezzolombardo (TN)</t>
  </si>
  <si>
    <t>DE VIGILI STEFANO</t>
  </si>
  <si>
    <t>0002883-18 PA_L378_19</t>
  </si>
  <si>
    <t xml:space="preserve">Conferimento incarico professionale per la variazione tavolare e catastale della p.ed. 5063, p.t. 8972 (sede societaria) in C.C. Trento </t>
  </si>
  <si>
    <t>STUDIO TECNICO ASSOCIATO CARLI RONCADOR CARLI</t>
  </si>
  <si>
    <t>0003047-18 PA_H528_02</t>
  </si>
  <si>
    <t>Conferimento di incarico professionale progettazione definitiva ed esecutiva, Direzione Lavori ed esecuzione dei lavori di manutenzione straordinaria presso immobile VILLA FLORA in Roncegno (TN)</t>
  </si>
  <si>
    <t>ZANOL CHRISTIAN</t>
  </si>
  <si>
    <t>A sentenza o atto equipollente</t>
  </si>
  <si>
    <t>0003056-18 PA_H528_01</t>
  </si>
  <si>
    <t xml:space="preserve">Conferimento incarico professionale per servizi di consulenza legale ai sensi dell'art. 17 comma 1 lett. d) n. 2) del D.Lgs. 50/2016. </t>
  </si>
  <si>
    <t>MACCAFERRI MARIO</t>
  </si>
  <si>
    <t xml:space="preserve">Conferimento di incarico di Coordinatore in fase di progettazione ed esecuzione relativo ai lavori di ristrutturazione della p.ed. 1719 p.f. 3494/2 C.C. Lavis per l’insediamento di un nuovo archivio della APSS di Trento. </t>
  </si>
  <si>
    <t>0001538-15 PA_E500_03</t>
  </si>
  <si>
    <t>1° fase 30/06/18                  2° fase 31/10/2018</t>
  </si>
  <si>
    <t>0000053-19 PA_E565_02</t>
  </si>
  <si>
    <t>X</t>
  </si>
  <si>
    <t xml:space="preserve">Conferimento incarico professionale per azione stragiudiziale ed eventuale giudiziale volta al recupero credito. </t>
  </si>
  <si>
    <t>RUSSOLO MICHELE</t>
  </si>
  <si>
    <t>come da indicazioni PAT ai sensi dell'art. 24 L.P. 26/93</t>
  </si>
  <si>
    <t>Conferimento incarico professionale per coordinamento della sicurezza in fase di progettazione ed esecuzione relativamente agli interventi per il nuovo parcheggio in via Dolomiti e l'allargamento del marciapiede di via Mendini a Cavalese (TN)</t>
  </si>
  <si>
    <t>0000128-19 PA_C380_01</t>
  </si>
  <si>
    <t>Conferimento di incarico professionale progettazione definitiva ed esecutiva, Direzione Lavori, contabilità lavori, coordinamento della sicurezza in fase di progettazione e fase di esecuzione per lavori di sistemazione esterna del Bar Ristorante Roen Stube p.ed. 560 C.C. Cavareno</t>
  </si>
  <si>
    <t>QUARESIMA WALTER</t>
  </si>
  <si>
    <t>LIBERI CHRISTIAN</t>
  </si>
  <si>
    <t>0000196-19 PA_L378_43</t>
  </si>
  <si>
    <t>MAZZA PASQUALE</t>
  </si>
  <si>
    <t xml:space="preserve">Conferimento incarico professionale per la redazione di perizia di stima della società Interporto Servizi S.p.A. </t>
  </si>
  <si>
    <t>0000216-19 PA_L378_43</t>
  </si>
  <si>
    <t>ARCARI FRANCESCO</t>
  </si>
  <si>
    <t>Assistenza e attività di domiciliazione riguardante la costituzione in giudizio nella causa SEI spa/Patrimonio del Trentino spa inerente i lavori di realizzazione della Facoltà di Viticoltura ed Enologia presso IASMA  (ora Fondazione Mach) S. Michele all'Adige</t>
  </si>
  <si>
    <t xml:space="preserve">Delibera CDA 5/2016 </t>
  </si>
  <si>
    <t>sentenza n.  13069/2018</t>
  </si>
  <si>
    <t>PONTALTI MAURO</t>
  </si>
  <si>
    <t>0000308-19 PA_E500_03</t>
  </si>
  <si>
    <t>DELUGAN FRANCESCO</t>
  </si>
  <si>
    <t>Conferimento incarico professionale per integrazione al precedente rilievo planoaltimetrico degli spazi esterni pertinenziali alle pp.ed. 1766-1767 in c.c. Predazzo (TN)</t>
  </si>
  <si>
    <t>0000329-19 PA_H018_02</t>
  </si>
  <si>
    <r>
      <rPr>
        <b/>
        <u val="single"/>
        <sz val="11"/>
        <rFont val="Arial"/>
        <family val="2"/>
      </rPr>
      <t>ELENCO DATI IN ADEMPIMENTO DELLE SEGUENTI NORMATIVE</t>
    </r>
    <r>
      <rPr>
        <b/>
        <sz val="11"/>
        <rFont val="Arial"/>
        <family val="2"/>
      </rPr>
      <t>:</t>
    </r>
  </si>
  <si>
    <r>
      <t xml:space="preserve">D.Lgs. 33/2013 e ss.mm. - art. 15-bis </t>
    </r>
    <r>
      <rPr>
        <u val="single"/>
        <sz val="11"/>
        <rFont val="Arial"/>
        <family val="2"/>
      </rPr>
      <t>(N.B.: per gli INCARICHI PROFESSIONALI antecedenti il 23/12/2016, data di entrata in vigore dell'obbligo di pubblicazione, si rimanda a quanto riportato nella sezione "Bandi di gara e contratti")</t>
    </r>
  </si>
  <si>
    <t>Conferimento di incarico professionale per assistenza alla DL per gli aspetti antincendio e predisposizione SCIA finale per VVF nell’ambito dei lavori di realizzazione del nuovo archivio A.P.S.S. presso il fabbricato sito in via G. Di Vittorio 10 Lavis p.ed.1719, p.f. 3494/2 C.C. Lavis</t>
  </si>
  <si>
    <t>0001514-16PA_H018_03</t>
  </si>
  <si>
    <t>0002443-16PA_VARIE</t>
  </si>
  <si>
    <t xml:space="preserve"> 0000151-17 PA_C372_03</t>
  </si>
  <si>
    <t>0000152-17 PA_C372_03</t>
  </si>
  <si>
    <t>0000406-17 PA_C372_03</t>
  </si>
  <si>
    <t>REVOLTI FABIO</t>
  </si>
  <si>
    <t xml:space="preserve">Conferimento di incarico professionale per valutazione vulnerabilità sismica del complesso alberghiero Hotel Villa Angiolina contraddistinto dalla p.ed. 1406 in C.C. Roncegno (TN) </t>
  </si>
  <si>
    <t>0000367-19 PA_H528_03</t>
  </si>
  <si>
    <r>
      <t>BERNARDI AVV. GIACOMO</t>
    </r>
    <r>
      <rPr>
        <i/>
        <sz val="11"/>
        <rFont val="Arial"/>
        <family val="2"/>
      </rPr>
      <t xml:space="preserve"> (Studio legale associato Bernardi, Bonora, Fiorio)</t>
    </r>
  </si>
  <si>
    <t>Incarico di prestazione d'opera intellettuale per costituzione in giudizio nella causa SEI spa/Patrimonio del Trentino spa inerente i lavori di realizzazione della Facoltà di Viticoltura ed Enologia presso IASMA  (ora Fondazione Mach) S. Michele all'Adige</t>
  </si>
  <si>
    <t>ND</t>
  </si>
  <si>
    <t>EMANUELLI STEFANO</t>
  </si>
  <si>
    <t>Conferimento di incarico professionale per attività di Coordinamento della sicurezza in fase di progettazione per i lavori di manutenzione straordinaria per la sistemazione interna e l’adeguamento normativo dell’immobile individuato in p.ed. 1265 in C.C. Ala (TN), denominato palazzina uffici</t>
  </si>
  <si>
    <t>0000489-19 PA_A116_02</t>
  </si>
  <si>
    <t>a consegna documentazione</t>
  </si>
  <si>
    <t>STUCCHI LUIGI</t>
  </si>
  <si>
    <t>Conferimento incarico professionale per collaudo tecnico amministrativo in corso d’opera inerente i lavori di realizzazione della nuova sede della APPM in via Manzoni a Trento</t>
  </si>
  <si>
    <t>0000502-19 PA_L378_01</t>
  </si>
  <si>
    <r>
      <t xml:space="preserve">DALLAVALLE GIUSEPPE </t>
    </r>
    <r>
      <rPr>
        <i/>
        <sz val="11"/>
        <rFont val="Arial"/>
        <family val="2"/>
      </rPr>
      <t>( Studio tecnico associato Delta)</t>
    </r>
  </si>
  <si>
    <t>Conferimento incarico professionale per la redazione del progetto definitivo, esecutivo e Direzione Operativa per impianti termo-idraulici in merito ai lavori di adeguamento dell’immobile per distaccamento Polizia Stradale su p.ed. 1767 in C.C. Predazzo</t>
  </si>
  <si>
    <t>0001924-15 PA_H018_03</t>
  </si>
  <si>
    <r>
      <t>S.A.I.C.A.</t>
    </r>
    <r>
      <rPr>
        <i/>
        <sz val="11"/>
        <rFont val="Arial"/>
        <family val="2"/>
      </rPr>
      <t xml:space="preserve"> (Marco Peterlini)</t>
    </r>
  </si>
  <si>
    <t>Conferimento di incarico professionale di progettazione definitiva ed esecutiva per i lavori di manutenzione straordinaria per la sistemazione interna e l’adeguamento normativo dell’immobile individuato in p.ed. 1265 in C.C. Ala (TN), denominato palazzina uffici</t>
  </si>
  <si>
    <t>0000541-19 PA_A116_02</t>
  </si>
  <si>
    <t>Conferimento incarico per prestazioni professionali per stesura ed integrazione rilievi plani altimetrici presso viale Dolomiti e via Mendini in Cavalese (TN) a seguito sopravvenute mutate situazioni morfologiche del sito</t>
  </si>
  <si>
    <t>0000572-19 PA_C372_03</t>
  </si>
  <si>
    <r>
      <t xml:space="preserve">ENDES ENGINEERING S.R.L </t>
    </r>
    <r>
      <rPr>
        <i/>
        <sz val="11"/>
        <rFont val="Arial"/>
        <family val="2"/>
      </rPr>
      <t>(Ruggero Cazzolli)</t>
    </r>
  </si>
  <si>
    <t>HELIOPOLIS 21 ARCHITETTI ASSOCIATI</t>
  </si>
  <si>
    <t xml:space="preserve">Conferimento incarico professionale per Coordinamento della Sicurezza in fase di Esecuzione, Direzione dei Lavori e Contabilità per gli interventi di Scavo Archeologico presso il nuovo Padiglione G della Fiera di Riva del Garda. </t>
  </si>
  <si>
    <t>0000595-19 PA_H330_01</t>
  </si>
  <si>
    <t>FRASSANELLA MIDOLO SIMONE</t>
  </si>
  <si>
    <t>Conferimento incarico professionale per Coordinatore Sicurezza in fase  di progettazione ed esecuzione per l'intervento di ristrutturazione, efficientamento energetico, miglioramento sismico dell'immobile Istituto Agrario San Michele, p.ed. 250 C.C. San Michele</t>
  </si>
  <si>
    <t>0000555-16PA_I042_01</t>
  </si>
  <si>
    <t>0001675-16PA_I042_08</t>
  </si>
  <si>
    <t>PICCOLROAZ MARCO</t>
  </si>
  <si>
    <t>Conferimento incarico professionale per la progettazione  definitiva ed esecutiva delle opere di  ristrutturazione, efficientamento energetico, miglioramento sismico dell’immobile Istituto Agrario San Michele all’Adige (TN), p.ed. 250 C.C. San Michele e coordinamento dei professionisti incaricati</t>
  </si>
  <si>
    <t>0001720-16 PA_I042_08</t>
  </si>
  <si>
    <r>
      <t xml:space="preserve">NOTAI ASSOCIATI </t>
    </r>
    <r>
      <rPr>
        <i/>
        <sz val="11"/>
        <rFont val="Arial"/>
        <family val="2"/>
      </rPr>
      <t>(Dolzani, Piccoli, Romano, Corso, Vidalot)</t>
    </r>
  </si>
  <si>
    <t>N. 3 copie procura speciale ing. Maistri Michele</t>
  </si>
  <si>
    <t>A fine lavori</t>
  </si>
  <si>
    <t>0000855 A</t>
  </si>
  <si>
    <t>convenzione FEM</t>
  </si>
  <si>
    <t>BATTISTI CLAUDIO</t>
  </si>
  <si>
    <t>termine procedimento giudiziario al primo grado</t>
  </si>
  <si>
    <t>0000898 A</t>
  </si>
  <si>
    <t>Conferimento incarico professionale per assistenza giudiziale riferita all'avviso di accertamento n. T2A03SX02327/2018 notificato da Agenzia delle Entrate - Direzione Provinciale di Trento - relativamente al periodo d'imposta 2013.</t>
  </si>
  <si>
    <t>GIOVANARDI ANDREA</t>
  </si>
  <si>
    <t>Conferimento incarico professionale per la redazione di perizia di stima su 2 fabbricati siti in via Innsbruck a Trento e contraddistinti dalle pp.edd. 1896 e 1484 C.C. Gardolo  e valutazione degli effetti sul valore dei beni</t>
  </si>
  <si>
    <t>0001044 A</t>
  </si>
  <si>
    <t>Conferimento incarico professionale per servizi notarili inerenti alla fusione per incorporazione della società Garniga Terme in Patrimonio del Trentino S.p.A ed acquisizione azioni</t>
  </si>
  <si>
    <t>IORIATTI CARLO</t>
  </si>
  <si>
    <t>Conferimento di incarico per predisposizione Attestato Prestazione Energetica e variazione catastale uffici condominio Mesa verde Trento p.ed. 6282 sub. 9 p.m. 73 e sub. 10 p.m. 72</t>
  </si>
  <si>
    <t>BUCCI PIETRO</t>
  </si>
  <si>
    <t>Conferimento di incarico per predisposizione Attestato Prestazione Energetica padiglione B Fiera Riva del Garda, contraddistinto dalla p.ed. 3307 in C.C. Riva del Garda</t>
  </si>
  <si>
    <t>MIORELLI ELEONORA</t>
  </si>
  <si>
    <t>Conferimento di incarico per variazioni catastali p.ed. 3307 c.c. Riva sub 11 e 12 compresa variazoine piano di casa</t>
  </si>
  <si>
    <t xml:space="preserve">  €                 100/orario</t>
  </si>
  <si>
    <t>0001062 A</t>
  </si>
  <si>
    <t>Conferimento incarico professionale per assistenza legale per danni ad immobile Muse in Trento</t>
  </si>
  <si>
    <t>SANTI RICCARDO</t>
  </si>
  <si>
    <t>0001083 A</t>
  </si>
  <si>
    <t xml:space="preserve">incarico professionale per predisposizione stima sommaria dell'edificio Grand Hotel Imperial sito in Levico Terme </t>
  </si>
  <si>
    <t>Conferimento di incarico professionale per il servizio di localizzazione discontinuità impermeabilizzazione delle vasche del Muse in Trento - INTEGRAZIONE</t>
  </si>
  <si>
    <t>0001098 A</t>
  </si>
  <si>
    <t>0001114 A</t>
  </si>
  <si>
    <t>Conferimento di incarico professionale per assistenza tecnica ad intervento di ricognizione finalizzato all’accertamento dell’integrità e stabilità del rivestimento in pietra interno alla biblioteca BUC presso il complesso “Le Albere” a Trento</t>
  </si>
  <si>
    <t>0001237 A</t>
  </si>
  <si>
    <t>Conferimento incarico professionale per la restituzione grafica del piano di riqualificazione urbana dell’Area Italcementi di Trento. INTEGRAZIONE INCARICO</t>
  </si>
  <si>
    <t xml:space="preserve">BAFFETTI MATTIA </t>
  </si>
  <si>
    <t>0001239A</t>
  </si>
  <si>
    <t>Incarico di componente del gruppo misto di progettazione dei lavori di ristrutturazione e realizzazione di nuovo capannone a servizio del CRI e CTT della Fondazione Mach in località Maso delle Part p.ed. 498/1 in C.C. di Mezzolombardo - progettazione definitiva ed esecutiva degli impianti tecnici e di condizionamento-  RIDETERMINAZIONE INCARICO</t>
  </si>
  <si>
    <r>
      <t>GB &amp; ASSOCIATI</t>
    </r>
    <r>
      <rPr>
        <i/>
        <sz val="11"/>
        <rFont val="Arial"/>
        <family val="2"/>
      </rPr>
      <t xml:space="preserve"> (Lucio Gasperi)</t>
    </r>
  </si>
  <si>
    <t>0001240 A</t>
  </si>
  <si>
    <t>Incarico di componente del gruppo misto di progettazione dei lavori di ristrutturazione e realizzazione di nuovo capannone a servizio del CRI e CTT della Fondazione Mach in località Maso delle Part p.ed. 498/1 in C.C. di Mezzolombardo - progettazione definitiva ed esecutiva strutturale, antisismica e coordinamento della sicurezza in fase progettuale RIDETERMINAZIONE INCARICO</t>
  </si>
  <si>
    <t>CAMPAGNA ALBERTO</t>
  </si>
  <si>
    <t>FITCH ITALIA SOCIETA' ITALIANA PER IL RATING</t>
  </si>
  <si>
    <t xml:space="preserve">Affidamento del servizio di rating per la Provincia Autonoma di Trento e le sue società strumentali - Patrimonio del Trentino SpA </t>
  </si>
  <si>
    <t>Accordo quadro PAT dd 15.03.2019</t>
  </si>
  <si>
    <t>0001244 A</t>
  </si>
  <si>
    <t>come da accordo quadro</t>
  </si>
  <si>
    <r>
      <t>INTERSTUDIO INGEGNERI ASSOCIATI</t>
    </r>
    <r>
      <rPr>
        <i/>
        <sz val="11"/>
        <rFont val="Arial"/>
        <family val="2"/>
      </rPr>
      <t>(Daniele Ropelato)</t>
    </r>
  </si>
  <si>
    <t xml:space="preserve">Conferimento incarico professionale per vulnerabilità sismica dell'edificio sede della ditta "Eredi Grisotto" contraddistinto dalla p.ed. 3079 in C.C. Canal San Bovo (TN) - </t>
  </si>
  <si>
    <t>0001281A</t>
  </si>
  <si>
    <t>PALMIERI PAOLO</t>
  </si>
  <si>
    <t>Incarico di componente del gruppo misto di progettazione dei lavori di ristrutturazione e realizzazione di nuovo capannone a servizio del CRI e CTT della Fondazione Mach in località Maso delle Part p.ed. 498/1 in C.C. di Mezzolombardo - progettazione definitiva ed esecutiva degli impianti elettrici e speciali RIDETERMINAZIONE INCARICO</t>
  </si>
  <si>
    <t>0001293 A</t>
  </si>
  <si>
    <t>Conferimento inarico professionale per la progettazione preliminare, definitiva ed esecutica degli impianti elettrici interni, sanitario e di illuminazione pubblica e per il nuovo parcheggio in via Dolomiti e l'allargamento del marciapiede di via Mendini a Cavalese. ADEGUAMENTO COMPENSO.</t>
  </si>
  <si>
    <t>0001327 A</t>
  </si>
  <si>
    <t>0001302A</t>
  </si>
  <si>
    <r>
      <t>I</t>
    </r>
    <r>
      <rPr>
        <sz val="11"/>
        <rFont val="Arial"/>
        <family val="2"/>
      </rPr>
      <t xml:space="preserve">ncarico professionale per la redazione di perizia di stima su 2 fabbricati siti in via Innsbruck a Trento e contraddistinti dalle pp.edd. 1896 e 1484 C.C. Gardolo MODIFICA OGGETTO INCARICO ED INTEGRAZIONE </t>
    </r>
  </si>
  <si>
    <t>0001366A</t>
  </si>
  <si>
    <t>Conferimento incarico professionale per formulazione parere in merito al riconoscimento del particolare carattere artistico dell’opera ai sensi della Legge n. 633/1941 sulla protezione del diritto d’autore relativamente al complesso immobiliare ex ANMIL in Località Vallelunga in Rovereto (TN)</t>
  </si>
  <si>
    <t>Incarico professionale per la  redazione di calcoli statistici e assistenza alla Direzione Lavori per a realizzazione del nuovo parcheggio in via Dolomiti e l'allargamento del marciapiede di via mendini a Cavalese (TN). ADEGUAMENTO COMPENSO.</t>
  </si>
  <si>
    <t>0001401A</t>
  </si>
  <si>
    <t>Rideterminazione incarico di componente del gruppo misto di progettazione dei lavori di ristrutturazione e realizzazione di nuovo capannone a servizio del CRI e CTT della Fondazione Mach in località Maso delle Part p.ed. 498/1 in C.C. di Mezzolombardo, progettazione definitiva delle opere edili del capannone e progettazione esecutiva delle opere edili dell’intera opera</t>
  </si>
  <si>
    <t>Oneri riflessi</t>
  </si>
  <si>
    <t>0001421A</t>
  </si>
  <si>
    <t>Conferimento incarico professionale per servizio di monitoraggio ambientale tramite tecnica SEM presso l'Immobile "Ex Pasqualini" di Ala (TN)</t>
  </si>
  <si>
    <t>ECOOPERA SOC. COOP.</t>
  </si>
  <si>
    <t>Conferimento incarico per assistenza nella fase di precontenzioso per avviso di accertamento n. T2A03SX02327 Agenzia delle Entrate</t>
  </si>
  <si>
    <t>SEA CONSULENZE E SERVIZI</t>
  </si>
  <si>
    <t>Affidamento dell'incarico per servizio di verifica dei campi elettromagnetici e verifica anomalie impianto elettrico presso la sede di Patrimonio del Trentino, via Brennero 165</t>
  </si>
  <si>
    <t>0001442 A</t>
  </si>
  <si>
    <t>0001511 A</t>
  </si>
  <si>
    <t>Conferimento incarico professionale per servizi notarili inerenti all’operazione di riscatto anticipato nr. due contratti di leasing (immobiliare + strumentale) relativi al Padiglione B Polo Fieristico Riva del Garda (TN)</t>
  </si>
  <si>
    <t>0001531 A</t>
  </si>
  <si>
    <t xml:space="preserve">Conferimento incarico professionale per collaudo tecnico amministrativo inerente i lavori di adeguamento porzione est immobile p.ed. 1714 C.C. Trento, ex Convento Maria Bambina </t>
  </si>
  <si>
    <t>PILATI MARCELLO</t>
  </si>
  <si>
    <t>0001538 A</t>
  </si>
  <si>
    <t xml:space="preserve">Integrazione incarico professionale per redazione di studio preliminare, progettazione definitiva ed esecutiva degli impianti termoidraulici per la  realizzazione dell’archivio A.P.S.S. nell’ambito della ristrutturazione della p.ed. 1719 in C.C. Lavis (TN) . Integrazione per redazione di variante per gli impianti meccanici </t>
  </si>
  <si>
    <t>0001549 A</t>
  </si>
  <si>
    <t xml:space="preserve">Integrazione  incarico professionale per la progettazione definitiva ed esecutiva dell’impianto elettrico per la  realizzazione dell’archivio A.P.S.S. nell’ambito della ristrutturazione della p.ed. 1719 in C.C. Lavis (TN) . Integrazione per progettazione variante opere elettriche </t>
  </si>
  <si>
    <r>
      <t xml:space="preserve">NOTAI ASSOCIATI Dolzani, Piccoli, Romano, Vidalot </t>
    </r>
    <r>
      <rPr>
        <i/>
        <sz val="11"/>
        <rFont val="Arial"/>
        <family val="2"/>
      </rPr>
      <t>(Paolo Piccoli)</t>
    </r>
  </si>
  <si>
    <t>Conferimento incarico per servizi notarili di autentica documenti amministrativi nell’ambito di un’azione giudiziaria di recupero crediti</t>
  </si>
  <si>
    <t xml:space="preserve">NOTAIO DOTT. CIMINO ANDREA </t>
  </si>
  <si>
    <t>0001584 A</t>
  </si>
  <si>
    <t>REWIS (Arch. Sandro Giongo)</t>
  </si>
  <si>
    <t>Conferimento di incarico professionale per Direzione Operativa Strutture e redazione della perizia di variante n. 1 e n. 2 - parte strutture - nell’ambito dei lavori di realizzazione della nuova sede del Centro di Salute mentale presso Ex Istituto scolastico Maria Bambina p.ed. 1714 in C.C. Trento</t>
  </si>
  <si>
    <t>come da convenzione operativa con APSS di data  03/2016</t>
  </si>
  <si>
    <t>0001564 A</t>
  </si>
  <si>
    <t>TOVAZZI FRANCO STUDIO DI INGEGNERIA</t>
  </si>
  <si>
    <t>incarico professionale per l'ottenimento delle autorizzazioni allo scarico reti acque bianche e nere, progettazione esecutiva e Direzione lavori nell'ambito dei lavori di realizzazione della nuova sede del Centro di Salute Mentale presso ex istituto scolastico Maria Bambina p.ed. 1714 c.c. Trento.</t>
  </si>
  <si>
    <t>0001565 A</t>
  </si>
  <si>
    <t>A conclusione lavori e collaudo avvenuto</t>
  </si>
  <si>
    <r>
      <t xml:space="preserve">ZANOLINI GIOVANNA </t>
    </r>
    <r>
      <rPr>
        <i/>
        <sz val="11"/>
        <rFont val="Arial"/>
        <family val="2"/>
      </rPr>
      <t>(Notai associati Reina, Rivieccio, Spena, Vangelisti, Zanolini, Ziglio)</t>
    </r>
  </si>
  <si>
    <t>INCARICO SOSPESO AL 10/06/2019</t>
  </si>
  <si>
    <t>GENETTI STEFANO</t>
  </si>
  <si>
    <t>Conferimento incarico professionale per stesura APE per gli immobili Roen Stube di Cavareno, Ex Tecnofin di Villa Rendena ed Ex Tecnofin di Romeno</t>
  </si>
  <si>
    <r>
      <t>STUDIO TECNICO ASSOCIATO SERTEC</t>
    </r>
    <r>
      <rPr>
        <i/>
        <sz val="11"/>
        <rFont val="Arial"/>
        <family val="2"/>
      </rPr>
      <t xml:space="preserve"> (Smaniotto Alessandro)</t>
    </r>
  </si>
  <si>
    <t>Conferimento incarico professionale per collaudo statico cementi armati nuova cabina elettrica del Polo Fieristico Riva del Garda</t>
  </si>
  <si>
    <t>Conferimento incarico professionale per collaudo statico scavi Palazzetto dello Sport Riva del Garda</t>
  </si>
  <si>
    <r>
      <t xml:space="preserve">Studio Associato di Ingegneria P. e D. </t>
    </r>
    <r>
      <rPr>
        <i/>
        <sz val="11"/>
        <rFont val="Arial"/>
        <family val="2"/>
      </rPr>
      <t>(Debortoli Paolo)</t>
    </r>
  </si>
  <si>
    <t>FRANCH LORENZO</t>
  </si>
  <si>
    <t>Conferimento incarico professionale per collaudo tecnico amministrativo inerente i lavori di realizzazione del nuovo Archivio APSS presso il fabbricato sito in via G. Di Vittorio 10 Lavis – p.ed. 1719, p.f. 3494/2 C.C. Trento</t>
  </si>
  <si>
    <t>0001762 A</t>
  </si>
  <si>
    <t>CRISTOFORI VITTORIO</t>
  </si>
  <si>
    <t>Conferimento incarico professionale per collaudo tecnico amministrativo inerente i lavori di adeguamento del capannone ex Alpefrutta a magazzino funzionale al Servizio Gestione Strade e al S.O.V.A della PAT sito in via del Rastel a San Cristoforo (Pergine Vasugana) – pp.ed. 437 347 e p.f. 259/1 C.C. Ischia</t>
  </si>
  <si>
    <t>0001818 A</t>
  </si>
  <si>
    <t>STUDIO GEOLOGICO ASSOCIATO GEOALP</t>
  </si>
  <si>
    <t xml:space="preserve">Conferimento incarico professionale per lo studio di compatibilità a supporto del PIANO GUIDA in variante al PRG area Destra Adige – Piedicastello (area ex Italcementi) in C.C. di Trento </t>
  </si>
  <si>
    <t>0001838A</t>
  </si>
  <si>
    <t>ANDERLE GIANCARLO</t>
  </si>
  <si>
    <t>Incarico per collaudo tecnico amministrativo inerente i lavori di ristrutturazione-restauro del maso e di costruzione di un nuovo capannone in località Maso delle Part a servizio della fondazione E. Mach in località Maso delle Part, p.ed. 498/1 in C.C. Mezzolombardo.</t>
  </si>
  <si>
    <t>0001862A</t>
  </si>
  <si>
    <t>BALDI RICCARDO</t>
  </si>
  <si>
    <t xml:space="preserve">Incarico di Direttore Lavori impianti elettrici per lavori di adeguamento del capannone ex Alpefrutta a magazzino funzionale al servizio gestione strade e al S.O.V.A. della PAT – via del Rastel San Cristoforo (Pergine Valsugana) ped 437-347 e pf 259/1 cc Ischia </t>
  </si>
  <si>
    <t>Incarico professionale per adeguamento pratiche catastali immobile denominato Roen Stube sito in Cavareno</t>
  </si>
  <si>
    <t>60 giorni dalla fine dei lavori</t>
  </si>
  <si>
    <t>PAOLAZZI DIEGO</t>
  </si>
  <si>
    <t>HENTSCHEL CHRISTIAN</t>
  </si>
  <si>
    <t>Conferimento incarico professionale per Direttore operativo geologo per l'esecuzione di lavori di "Adeguamento del capannone ex Alpefrutta a magazzino funzionale al servizio gestione strade e al S.O.V.A. della PAT - via del Rastel San Cristoforo Pergine Valsugana</t>
  </si>
  <si>
    <t>Conferimento di incarico professionale per collaudo statico nei  lavori di "Adeguamento del capannone ex Alpefrutta a magazzino funzionale al servizio gestione strade e al S.O.V.A. della PAT - via del Rastel San Cristoforo Pergine Valsugana</t>
  </si>
  <si>
    <t>SEGALINA GILBERTO</t>
  </si>
  <si>
    <t xml:space="preserve">Conferimento incarico professionale per la Valutazione incidenza ambientale (V.inc.A.) a supporto della valutazione ambientale strategica (V.A.S.) necessaria all’approvazione del PIANO GUIDA in variante al PRG area Destra Adige - Piedicastello (area ex Italcementi) in C.C. di Trento </t>
  </si>
  <si>
    <t>0001989A</t>
  </si>
  <si>
    <t>ZANETTI ANDREA</t>
  </si>
  <si>
    <t>Conferimento incarico professionale per direzione lavori impianto termoidraulico  per l'esecuzione di lavori di "Adeguamento del capannone ex Alpefrutta a magazzino funzionale al servizio gestione strade e al S.O.V.A. della PAT - via del Rastel San Cristoforo Pergine Valsugana</t>
  </si>
  <si>
    <t>T&amp;D Ingegneri Associati</t>
  </si>
  <si>
    <t>Incarico professionale di Direzione dei Lavori per i lavori di “Ristrutturazione restauro del maso e di costruzione di un nuovo capannone a servizio della fondazione E. Mach in localita’ Maso delle Part p.ed. 498/1 in c.c. di Mezzolombardo”.</t>
  </si>
  <si>
    <t>0002014 A</t>
  </si>
  <si>
    <t>conclusione lavori</t>
  </si>
  <si>
    <t>DONDIO VANNA</t>
  </si>
  <si>
    <t>Conferimento incarico professionale per perizia di idoneità statica Casa Raphael sita in Roncegno</t>
  </si>
  <si>
    <t>MAGRONE MICHELE</t>
  </si>
  <si>
    <t xml:space="preserve">Conferimento incarico professionale per stesura APE per immobile Ex Alpefrutta sito in Pergine Valsugana </t>
  </si>
  <si>
    <t>MOSCHEN LUCIO</t>
  </si>
  <si>
    <t>Incarico professionale per progettazione definitiva ed esecutiva, piano di sicurezza e coordinamento, direzione lavori e coordinamento della sicurezza in progettazione ed esecuzione dei lavori di arredo interno di alcune camere dell’Hotel Villa Flora di Roncegno</t>
  </si>
  <si>
    <t>Conferimento incarico professionale per prestazioni notarili relative ad atto di compravendita immobiliare (stipula atto e procedure dipendenti) - immobile Top Center in C.C. Trento</t>
  </si>
  <si>
    <t>0002098A</t>
  </si>
  <si>
    <r>
      <t>T.E.S.I. ENGINEERING SRL</t>
    </r>
    <r>
      <rPr>
        <i/>
        <sz val="11"/>
        <rFont val="Arial"/>
        <family val="2"/>
      </rPr>
      <t xml:space="preserve"> (Lorenzo Strauss)</t>
    </r>
  </si>
  <si>
    <t>Incarico professionale per per progettazione definitiva ed esecutiva, piano di sicurezza e coordinamento, direzione lavori e coordinamento della sicurezza in progettazione ed esecuzione dei lavori di realizzazione di un sistema di impermeabilizzazione del tetto del salone delle danze presso Casa Raphael di Roncegno</t>
  </si>
  <si>
    <t xml:space="preserve">VOLTOLINI STEFANO </t>
  </si>
  <si>
    <t>STUDIO LEGALE BELTRAMO</t>
  </si>
  <si>
    <t>Conferimento incarico di assistenza giuridico-legale relativamente ad operazione finanziaria per mutuo/bond</t>
  </si>
  <si>
    <t>0002134 A</t>
  </si>
  <si>
    <t>BOMBARDELLI ERINO</t>
  </si>
  <si>
    <t>Conferimento incarico professionale per direzione lavori strutture  nell'esecuzione di lavori di "Adeguamento del capannone ex Alpefrutta a magazzino funzionale al servizio gestione strade e al S.O.V.A. della PAT - via del Rastel San Cristoforo Pergine Valsugana</t>
  </si>
  <si>
    <t>FOLLADOR MARGHERITA</t>
  </si>
  <si>
    <t>Conferimento incarico professionale per Direttore operativo edile e contabilità  nell'esecuzione di lavori di "Adeguamento del capannone ex Alpefrutta a magazzino funzionale al servizio gestione strade e al S.O.V.A. della PAT - via del Rastel San Cristoforo Pergine Valsugana</t>
  </si>
  <si>
    <t>Incarico professionale per adeguamento pratiche catastali immobile denominato Roen Stube sito in Cavareno - INTEGRAZIONE</t>
  </si>
  <si>
    <t>0002152 A</t>
  </si>
  <si>
    <t>CONTI CESARE</t>
  </si>
  <si>
    <t xml:space="preserve">Conferimento incarico professionale per la redazione di un parere relativo al processo di accertamento avviso n. T2A03SX02327/2018 notificato da Agenzia delle Entrate - Direzione Provinciale di Trento - relativamente al periodo d’imposta 2013 - emesso nei confronti di Patrimonio del Trentino SPA. </t>
  </si>
  <si>
    <t>0002198A</t>
  </si>
  <si>
    <r>
      <t xml:space="preserve">Studio Associato Geologia Applicata </t>
    </r>
    <r>
      <rPr>
        <i/>
        <sz val="11"/>
        <color indexed="8"/>
        <rFont val="Arial"/>
        <family val="2"/>
      </rPr>
      <t>(Dott. Geol. Lorenzo Cadrobbi)</t>
    </r>
  </si>
  <si>
    <t>Conferimento di incarico professionale per la redazione della relazione idrogeologica inerente l’intervento di scarico reti acque bianche e nere e relativa Direzione Operativa, nell’ambito dei lavori di realizzazione della nuova sede del Centro di Salute mentale presso Ex Istituto scolastico Maria Bambina p.ed. 1714 in C.C. Trento</t>
  </si>
  <si>
    <t>0002200A</t>
  </si>
  <si>
    <t>fine lavori</t>
  </si>
  <si>
    <t>STUDIO TECNICO BONAZZA MARCO</t>
  </si>
  <si>
    <t xml:space="preserve">Conferimento di incarico professionale per Coordinatore in fase di progettazione  relativo ai lavori di ristrutturazione della p.ed. 1265 in C.C. Ala </t>
  </si>
  <si>
    <t>0002253 A</t>
  </si>
  <si>
    <t>Conferimento incarico professionale per la restituzione grafica del piano di riqualificazione urbana dell’Area Italcementi di Trento - 2a INTEGRAZIONE</t>
  </si>
  <si>
    <t>STUDIO TECNICO ASSOCIATO GALLI CARENTE</t>
  </si>
  <si>
    <t>STUDIO LEGALE ZAMBELLI TASSETTO</t>
  </si>
  <si>
    <t>IURE SRL</t>
  </si>
  <si>
    <t>Conferimento incarico professionale per assistenza al RUP, superivsione e coordinamento della D.L e CSE durante i lavori al Polo Fieristico, Padiglione G e nuovo Palasport di Riva del Garda</t>
  </si>
  <si>
    <t>ROSSI CORRADO</t>
  </si>
  <si>
    <t>Conferimento incarico professionale per assistenza al RUP, superivsione e coordinamento della D.L e CSE durante i lavori al Palacongressi e tatro a Riva del Garda</t>
  </si>
  <si>
    <t>Conferimento incarico professionale per servizio di adeguamento della documentazione in materia di privacy alla normativa vigente - regolamento (UE) n. 2016/679 (GDPR) - e di consulenza manutenzione periodica</t>
  </si>
  <si>
    <t>STUDIO KOMPAS S.R.L.S</t>
  </si>
  <si>
    <t>0002440A</t>
  </si>
  <si>
    <t>Incarico professionale di Coordinatore per la sicurezza nell'ambito dei lavori di “Ristrutturazione-restauro del maso e di costruzione di un nuovo capannone a servizio della fondazione E. Mach in località Maso delle Part p.ed. 498/1 in c.c. di Mezzolombardo”.</t>
  </si>
  <si>
    <t>FACCIOLI CLAUDIO</t>
  </si>
  <si>
    <t>0002504A</t>
  </si>
  <si>
    <t>Incarico professionale per servizi notarili inerenti la fusione per incorporazione della società Garniga Terme spa in Patrimonio del Trentino SpA ed acquisizione azioni - rimodulazione compensi in diminuzione</t>
  </si>
  <si>
    <t>Conferimento di incarico professionale di assistenza giudiziale per accertamento tecnico preventivo relativo ai danni ad immobile Muse di Trento</t>
  </si>
  <si>
    <t>0002528A</t>
  </si>
  <si>
    <t xml:space="preserve">Conferimento di incarico professionale per predisposizione Attestato Prestazione Energetica del nuovo archivio APSS presso il fabbricato sito in via G. Di Vittorio 10 Lavis - p.ed. 1719, p.f. 3494/2 c.c Trento. </t>
  </si>
  <si>
    <t>AGOSTI FEDERICO</t>
  </si>
  <si>
    <t>ABRAM GIANLUCA</t>
  </si>
  <si>
    <t>Conferimento incarico professionale per redazione di un piano d’indagini, la gestione delle autorizzazioni per l’esecuzione delle prove ed assistenza alle prove, la relazione geotecnica ai fini della caratterizzazione geotecnica del rilevato, per la valutazione della capacità portante della strada arginale sinistra del fiume Adige, individuata dalle pp.ff. demaniali 3509 C.C. Lavis e 557/5 C.C. San Michele all’Adige, ai fini dell’accesso all’area oggetto della “Demolizione e ricostruzione edificio su diverso sedime con ampliamento volumetrico – edificio p.ed. 396 C.C. San Michele – località Prà dei Giaroni – altre particelle coinvolte p.ed. 397 e p.f. 565/8 C.C. San Michele</t>
  </si>
  <si>
    <t>MARCHETTI LORENZO</t>
  </si>
  <si>
    <t>Conferimento di incarico professionale per predisposizione Attestato Prestazione Energetica del  dell'immobile denominato Ex Crestani per gli uffici in p.ed. 2023/1 e casetta in p.ed. 2024 in C.C. Riva del Garda</t>
  </si>
  <si>
    <t>Incarico professionale per predisposizione Attestato Prestazione Energetica di un nuovo capannone a servizio della fondazione E. Mach in località Maso delle Part p.ed. 498/1 in c.c. di Mezzolombardo.</t>
  </si>
  <si>
    <t>MORANDINI MICHELE</t>
  </si>
  <si>
    <t>Incarico professionale per redazione SCIA antincendio immobile denominato ex asilo San Martino sito in Trento</t>
  </si>
  <si>
    <t>CHEMELLI ALBERTO</t>
  </si>
  <si>
    <t>BONOMI ALBERTO</t>
  </si>
  <si>
    <t>Incarico professionale per la predisposizione della diagnosi energetica ai sensi dell'art. 8 del D.Lgs. 102/2014 per gli uffici di Patrimonio del Trentino S.p.a di via Baltera 10 a Riva del garda e di via Brennero 165 a Trento</t>
  </si>
  <si>
    <t>0002706A</t>
  </si>
  <si>
    <t>STUDIO LEGALE ANTONIO TITA E ASSOCIATI</t>
  </si>
  <si>
    <t>Conferimento incarico professionale per la redazione diun parere pro veritate in materia di appalti pubblici - Cantiere lavori ristrutturazione edilizia porzione Est p.ed. 1714 e p.f. 1769/1 CC Trento (ex Convento Suore Maria Bambina)</t>
  </si>
  <si>
    <t>0002707A</t>
  </si>
  <si>
    <t>DATA ULTIMO AGGIORNAMENTO: 02/01/2020</t>
  </si>
  <si>
    <t>0002681A</t>
  </si>
  <si>
    <t>Conferimento incarico per intervento di formazione “Comunicazione Funzionale: 6 cappelli per pensare” presso la sede di Patrimonio del Trentino.</t>
  </si>
  <si>
    <t>MORSELLA ANNALISA</t>
  </si>
  <si>
    <r>
      <t>NEW ENGINEERING SRL (</t>
    </r>
    <r>
      <rPr>
        <i/>
        <sz val="11"/>
        <rFont val="Arial"/>
        <family val="2"/>
      </rPr>
      <t>Oss Emer Luca)</t>
    </r>
  </si>
  <si>
    <t>Conferimento incarico  per servizio annuale di DPO. Integrazione incarico</t>
  </si>
  <si>
    <t>Conferimento di incarico per assistenza nella selezione per legale senior e architetto/ingegnere senior</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</si>
</sst>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quot;€&quot;\ #,##0.00"/>
    <numFmt numFmtId="166" formatCode="[$-410]dddd\ d\ mmmm\ yyyy"/>
    <numFmt numFmtId="167" formatCode="&quot;Sì&quot;;&quot;Sì&quot;;&quot;No&quot;"/>
    <numFmt numFmtId="168" formatCode="&quot;Vero&quot;;&quot;Vero&quot;;&quot;Falso&quot;"/>
    <numFmt numFmtId="169" formatCode="&quot;Attivo&quot;;&quot;Attivo&quot;;&quot;Disattivo&quot;"/>
    <numFmt numFmtId="170" formatCode="[$€-2]\ #.##000_);[Red]\([$€-2]\ #.##000\)"/>
  </numFmts>
  <fonts count="61">
    <font>
      <sz val="10"/>
      <name val="Arial"/>
      <family val="0"/>
    </font>
    <font>
      <sz val="11"/>
      <color indexed="8"/>
      <name val="Calibri"/>
      <family val="2"/>
    </font>
    <font>
      <sz val="10"/>
      <name val="Verdana"/>
      <family val="2"/>
    </font>
    <font>
      <sz val="11"/>
      <name val="Arial"/>
      <family val="2"/>
    </font>
    <font>
      <b/>
      <sz val="11"/>
      <name val="Arial"/>
      <family val="2"/>
    </font>
    <font>
      <b/>
      <sz val="10"/>
      <name val="Arial"/>
      <family val="2"/>
    </font>
    <font>
      <sz val="12"/>
      <name val="Arial"/>
      <family val="2"/>
    </font>
    <font>
      <sz val="11"/>
      <color indexed="8"/>
      <name val="Arial"/>
      <family val="2"/>
    </font>
    <font>
      <i/>
      <sz val="11"/>
      <name val="Arial"/>
      <family val="2"/>
    </font>
    <font>
      <sz val="11"/>
      <name val="Verdana"/>
      <family val="2"/>
    </font>
    <font>
      <b/>
      <u val="single"/>
      <sz val="11"/>
      <name val="Arial"/>
      <family val="2"/>
    </font>
    <font>
      <u val="single"/>
      <sz val="11"/>
      <name val="Arial"/>
      <family val="2"/>
    </font>
    <font>
      <i/>
      <sz val="11"/>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6.8"/>
      <color indexed="12"/>
      <name val="Arial"/>
      <family val="2"/>
    </font>
    <font>
      <u val="single"/>
      <sz val="8"/>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Arial"/>
      <family val="2"/>
    </font>
    <font>
      <sz val="11"/>
      <color indexed="10"/>
      <name val="Arial"/>
      <family val="2"/>
    </font>
    <font>
      <b/>
      <sz val="11"/>
      <color indexed="10"/>
      <name val="Arial"/>
      <family val="2"/>
    </font>
    <font>
      <sz val="11"/>
      <color indexed="6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6.8"/>
      <color theme="10"/>
      <name val="Arial"/>
      <family val="2"/>
    </font>
    <font>
      <u val="single"/>
      <sz val="8"/>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b/>
      <sz val="11"/>
      <color rgb="FF000000"/>
      <name val="Arial"/>
      <family val="2"/>
    </font>
    <font>
      <sz val="11"/>
      <color rgb="FFFF0000"/>
      <name val="Arial"/>
      <family val="2"/>
    </font>
    <font>
      <sz val="11"/>
      <color theme="1"/>
      <name val="Arial"/>
      <family val="2"/>
    </font>
    <font>
      <b/>
      <sz val="11"/>
      <color rgb="FFFF0000"/>
      <name val="Arial"/>
      <family val="2"/>
    </font>
    <font>
      <sz val="11"/>
      <color rgb="FF202124"/>
      <name val="Arial"/>
      <family val="2"/>
    </font>
    <font>
      <sz val="11"/>
      <color rgb="FF3333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1" fillId="0" borderId="0">
      <alignment/>
      <protection/>
    </xf>
    <xf numFmtId="0" fontId="0" fillId="0" borderId="0" applyBorder="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cellStyleXfs>
  <cellXfs count="191">
    <xf numFmtId="0" fontId="0" fillId="0" borderId="0" xfId="0" applyAlignment="1">
      <alignment/>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Alignment="1">
      <alignment vertical="center"/>
    </xf>
    <xf numFmtId="0" fontId="4" fillId="0" borderId="0" xfId="0" applyFont="1" applyFill="1" applyAlignment="1">
      <alignment horizontal="left" vertical="center"/>
    </xf>
    <xf numFmtId="0" fontId="3" fillId="0" borderId="10" xfId="0" applyFont="1" applyBorder="1" applyAlignment="1">
      <alignment horizontal="left" vertical="center" wrapText="1"/>
    </xf>
    <xf numFmtId="0" fontId="3" fillId="0" borderId="10" xfId="0" applyNumberFormat="1" applyFont="1" applyBorder="1" applyAlignment="1">
      <alignment vertical="center" wrapText="1"/>
    </xf>
    <xf numFmtId="0" fontId="3" fillId="0" borderId="10" xfId="0" applyFont="1" applyBorder="1" applyAlignment="1">
      <alignment vertical="center" wrapText="1"/>
    </xf>
    <xf numFmtId="0" fontId="3" fillId="0" borderId="10" xfId="0" applyNumberFormat="1" applyFont="1" applyBorder="1" applyAlignment="1">
      <alignment horizontal="left" vertical="center" wrapText="1"/>
    </xf>
    <xf numFmtId="0" fontId="3" fillId="0" borderId="11" xfId="0" applyFont="1" applyBorder="1" applyAlignment="1">
      <alignment vertical="center" wrapText="1"/>
    </xf>
    <xf numFmtId="0" fontId="54" fillId="0" borderId="10" xfId="0" applyFont="1" applyBorder="1" applyAlignment="1">
      <alignment vertical="center" wrapText="1"/>
    </xf>
    <xf numFmtId="0" fontId="3" fillId="33" borderId="10" xfId="49" applyFont="1" applyFill="1" applyBorder="1" applyAlignment="1">
      <alignment horizontal="left" vertical="center" wrapText="1"/>
      <protection/>
    </xf>
    <xf numFmtId="0" fontId="3" fillId="33" borderId="10" xfId="49" applyFont="1" applyFill="1" applyBorder="1" applyAlignment="1">
      <alignment horizontal="center" vertical="center" wrapText="1"/>
      <protection/>
    </xf>
    <xf numFmtId="0" fontId="54" fillId="0" borderId="10" xfId="0" applyFont="1" applyBorder="1" applyAlignment="1">
      <alignment horizontal="justify" vertical="center"/>
    </xf>
    <xf numFmtId="0" fontId="3" fillId="0" borderId="10" xfId="36" applyFont="1" applyBorder="1" applyAlignment="1" applyProtection="1">
      <alignment wrapText="1"/>
      <protection/>
    </xf>
    <xf numFmtId="0" fontId="54" fillId="0" borderId="12" xfId="0" applyFont="1" applyBorder="1" applyAlignment="1">
      <alignment horizontal="justify" vertical="center"/>
    </xf>
    <xf numFmtId="0" fontId="3" fillId="0" borderId="10" xfId="36" applyFont="1" applyBorder="1" applyAlignment="1" applyProtection="1">
      <alignment vertical="center" wrapText="1"/>
      <protection/>
    </xf>
    <xf numFmtId="0" fontId="55" fillId="0" borderId="12" xfId="0" applyFont="1" applyBorder="1" applyAlignment="1">
      <alignment horizontal="justify"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0" xfId="49" applyFont="1" applyFill="1" applyBorder="1" applyAlignment="1">
      <alignment horizontal="left" vertical="center" wrapText="1"/>
      <protection/>
    </xf>
    <xf numFmtId="0" fontId="3" fillId="0" borderId="10" xfId="0" applyFont="1" applyBorder="1" applyAlignment="1">
      <alignment vertical="center"/>
    </xf>
    <xf numFmtId="0" fontId="3" fillId="0" borderId="10" xfId="0" applyFont="1" applyFill="1" applyBorder="1" applyAlignment="1">
      <alignment horizontal="left" vertical="center" wrapText="1"/>
    </xf>
    <xf numFmtId="0" fontId="3" fillId="0" borderId="10" xfId="49" applyNumberFormat="1" applyFont="1" applyFill="1" applyBorder="1" applyAlignment="1">
      <alignment horizontal="left" vertical="center" wrapText="1"/>
      <protection/>
    </xf>
    <xf numFmtId="0" fontId="3" fillId="0" borderId="14" xfId="49" applyFont="1" applyFill="1" applyBorder="1" applyAlignment="1">
      <alignment vertical="top" wrapText="1"/>
      <protection/>
    </xf>
    <xf numFmtId="0" fontId="3" fillId="0" borderId="15" xfId="49" applyFont="1" applyFill="1" applyBorder="1" applyAlignment="1">
      <alignment horizontal="left" vertical="center" wrapText="1"/>
      <protection/>
    </xf>
    <xf numFmtId="0" fontId="3" fillId="0" borderId="10" xfId="49" applyFont="1" applyFill="1" applyBorder="1" applyAlignment="1">
      <alignment horizontal="center" vertical="center" wrapText="1"/>
      <protection/>
    </xf>
    <xf numFmtId="14" fontId="3" fillId="33" borderId="15" xfId="49" applyNumberFormat="1" applyFont="1" applyFill="1" applyBorder="1" applyAlignment="1">
      <alignment horizontal="center" vertical="center" wrapText="1"/>
      <protection/>
    </xf>
    <xf numFmtId="14" fontId="3" fillId="33" borderId="10" xfId="49" applyNumberFormat="1" applyFont="1" applyFill="1" applyBorder="1" applyAlignment="1">
      <alignment horizontal="center" vertical="center" wrapText="1"/>
      <protection/>
    </xf>
    <xf numFmtId="44" fontId="3" fillId="33" borderId="15" xfId="63" applyFont="1" applyFill="1" applyBorder="1" applyAlignment="1">
      <alignment horizontal="center" vertical="center" wrapText="1"/>
    </xf>
    <xf numFmtId="44" fontId="3" fillId="33" borderId="10" xfId="63" applyFont="1" applyFill="1" applyBorder="1" applyAlignment="1">
      <alignment horizontal="center" vertical="center" wrapText="1"/>
    </xf>
    <xf numFmtId="44" fontId="3" fillId="0" borderId="10" xfId="63" applyFont="1" applyFill="1" applyBorder="1" applyAlignment="1">
      <alignment horizontal="center" vertical="center" wrapText="1"/>
    </xf>
    <xf numFmtId="14" fontId="3" fillId="0" borderId="10" xfId="49" applyNumberFormat="1" applyFont="1" applyFill="1" applyBorder="1" applyAlignment="1">
      <alignment horizontal="center" vertical="center" wrapText="1"/>
      <protection/>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33" borderId="15" xfId="49" applyFont="1" applyFill="1" applyBorder="1" applyAlignment="1">
      <alignment horizontal="center" vertical="center" wrapText="1"/>
      <protection/>
    </xf>
    <xf numFmtId="44" fontId="56" fillId="33" borderId="10" xfId="63" applyFont="1" applyFill="1" applyBorder="1" applyAlignment="1">
      <alignment horizontal="center" vertical="center" wrapText="1"/>
    </xf>
    <xf numFmtId="44" fontId="3" fillId="33" borderId="10" xfId="63" applyFont="1" applyFill="1" applyBorder="1" applyAlignment="1">
      <alignment horizontal="right" vertical="center" wrapText="1"/>
    </xf>
    <xf numFmtId="14" fontId="3" fillId="0" borderId="15" xfId="49" applyNumberFormat="1" applyFont="1" applyFill="1" applyBorder="1" applyAlignment="1">
      <alignment horizontal="center" vertical="center" wrapText="1"/>
      <protection/>
    </xf>
    <xf numFmtId="14" fontId="3" fillId="33" borderId="10" xfId="63" applyNumberFormat="1" applyFont="1" applyFill="1" applyBorder="1" applyAlignment="1">
      <alignment horizontal="center" vertical="center" wrapText="1"/>
    </xf>
    <xf numFmtId="44" fontId="3" fillId="33" borderId="10" xfId="63" applyFont="1" applyFill="1" applyBorder="1" applyAlignment="1">
      <alignment horizontal="justify" vertical="center" wrapText="1"/>
    </xf>
    <xf numFmtId="14" fontId="57" fillId="33" borderId="15" xfId="49" applyNumberFormat="1" applyFont="1" applyFill="1" applyBorder="1" applyAlignment="1">
      <alignment horizontal="center" vertical="center" wrapText="1"/>
      <protection/>
    </xf>
    <xf numFmtId="8" fontId="3" fillId="33" borderId="10" xfId="63" applyNumberFormat="1" applyFont="1" applyFill="1" applyBorder="1" applyAlignment="1">
      <alignment horizontal="right" vertical="center" wrapText="1"/>
    </xf>
    <xf numFmtId="14" fontId="3" fillId="0" borderId="10" xfId="63"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xf>
    <xf numFmtId="0" fontId="3" fillId="0" borderId="10" xfId="49" applyFont="1" applyFill="1" applyBorder="1" applyAlignment="1">
      <alignment vertical="center" wrapText="1"/>
      <protection/>
    </xf>
    <xf numFmtId="0" fontId="0" fillId="0" borderId="0" xfId="0" applyFont="1" applyFill="1" applyAlignment="1">
      <alignment horizontal="center" vertical="center"/>
    </xf>
    <xf numFmtId="0" fontId="3" fillId="0" borderId="10" xfId="0" applyFont="1" applyBorder="1" applyAlignment="1">
      <alignment horizontal="justify"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Border="1" applyAlignment="1">
      <alignment wrapText="1"/>
    </xf>
    <xf numFmtId="0" fontId="54" fillId="0" borderId="10" xfId="0" applyFont="1" applyBorder="1" applyAlignment="1">
      <alignment horizontal="justify"/>
    </xf>
    <xf numFmtId="0" fontId="3" fillId="0" borderId="10" xfId="0" applyFont="1" applyBorder="1" applyAlignment="1">
      <alignment/>
    </xf>
    <xf numFmtId="0" fontId="3" fillId="0" borderId="12" xfId="0" applyFont="1" applyBorder="1" applyAlignment="1">
      <alignment horizontal="center" vertical="center"/>
    </xf>
    <xf numFmtId="0" fontId="58" fillId="0" borderId="0" xfId="0" applyFont="1" applyAlignment="1">
      <alignment horizontal="left" vertical="center"/>
    </xf>
    <xf numFmtId="0" fontId="59" fillId="0" borderId="10" xfId="0" applyFont="1" applyBorder="1" applyAlignment="1">
      <alignment vertical="center" wrapText="1"/>
    </xf>
    <xf numFmtId="0" fontId="9" fillId="0" borderId="0" xfId="0" applyFont="1" applyAlignment="1">
      <alignment horizontal="center" vertical="center"/>
    </xf>
    <xf numFmtId="44" fontId="56" fillId="0" borderId="10" xfId="63" applyFont="1" applyFill="1" applyBorder="1" applyAlignment="1">
      <alignment horizontal="center" vertical="center" wrapText="1"/>
    </xf>
    <xf numFmtId="0" fontId="3" fillId="0" borderId="15" xfId="49" applyFont="1" applyFill="1" applyBorder="1" applyAlignment="1">
      <alignment horizontal="center" vertical="center" wrapText="1"/>
      <protection/>
    </xf>
    <xf numFmtId="44" fontId="3" fillId="0" borderId="15" xfId="63" applyFont="1" applyFill="1" applyBorder="1" applyAlignment="1">
      <alignment horizontal="center" vertical="center" wrapText="1"/>
    </xf>
    <xf numFmtId="0" fontId="3" fillId="0" borderId="10" xfId="0" applyFont="1" applyFill="1" applyBorder="1" applyAlignment="1">
      <alignment vertical="top"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left" vertical="center" wrapText="1"/>
    </xf>
    <xf numFmtId="0" fontId="2" fillId="0" borderId="0" xfId="0" applyFont="1" applyFill="1" applyAlignment="1">
      <alignment vertical="center"/>
    </xf>
    <xf numFmtId="0" fontId="3" fillId="0" borderId="10" xfId="0" applyFont="1" applyFill="1" applyBorder="1" applyAlignment="1">
      <alignment vertical="center" wrapText="1"/>
    </xf>
    <xf numFmtId="0" fontId="3" fillId="0" borderId="12" xfId="0" applyFont="1" applyFill="1" applyBorder="1" applyAlignment="1">
      <alignment horizontal="justify" vertical="center"/>
    </xf>
    <xf numFmtId="8" fontId="3" fillId="0" borderId="10" xfId="63" applyNumberFormat="1" applyFont="1" applyFill="1" applyBorder="1" applyAlignment="1">
      <alignment horizontal="right" vertical="center" wrapText="1"/>
    </xf>
    <xf numFmtId="0" fontId="9" fillId="0" borderId="0" xfId="0" applyFont="1" applyFill="1" applyAlignment="1">
      <alignment horizontal="center" vertical="center"/>
    </xf>
    <xf numFmtId="7"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4" fontId="3" fillId="33" borderId="14" xfId="63" applyNumberFormat="1" applyFont="1" applyFill="1" applyBorder="1" applyAlignment="1">
      <alignment horizontal="center" vertical="center" wrapText="1"/>
    </xf>
    <xf numFmtId="0" fontId="3" fillId="0" borderId="14" xfId="49" applyFont="1" applyFill="1" applyBorder="1" applyAlignment="1">
      <alignment horizontal="left" vertical="center" wrapText="1"/>
      <protection/>
    </xf>
    <xf numFmtId="0" fontId="3" fillId="0" borderId="14" xfId="49" applyFont="1" applyFill="1" applyBorder="1" applyAlignment="1">
      <alignment horizontal="center" vertical="center" wrapText="1"/>
      <protection/>
    </xf>
    <xf numFmtId="14" fontId="0" fillId="33" borderId="0" xfId="49" applyNumberFormat="1" applyFont="1" applyFill="1" applyBorder="1" applyAlignment="1">
      <alignment horizontal="center" vertical="center" wrapText="1"/>
      <protection/>
    </xf>
    <xf numFmtId="44" fontId="3" fillId="33" borderId="15" xfId="63" applyFont="1" applyFill="1" applyBorder="1" applyAlignment="1">
      <alignment horizontal="right" vertical="center" wrapText="1"/>
    </xf>
    <xf numFmtId="0" fontId="59" fillId="0" borderId="10" xfId="0" applyFont="1" applyBorder="1" applyAlignment="1">
      <alignment horizontal="left" vertical="center" wrapText="1"/>
    </xf>
    <xf numFmtId="0" fontId="3" fillId="0" borderId="0" xfId="0" applyFont="1" applyAlignment="1">
      <alignment horizontal="left" vertical="center"/>
    </xf>
    <xf numFmtId="0" fontId="3" fillId="0" borderId="10" xfId="0" applyFont="1" applyFill="1" applyBorder="1" applyAlignment="1">
      <alignment horizontal="center" vertical="center" wrapText="1"/>
    </xf>
    <xf numFmtId="0" fontId="7" fillId="0" borderId="10" xfId="48" applyFont="1" applyBorder="1" applyAlignment="1">
      <alignment horizontal="center" vertical="center"/>
      <protection/>
    </xf>
    <xf numFmtId="0" fontId="4" fillId="0" borderId="0" xfId="0" applyFont="1" applyAlignment="1">
      <alignment horizontal="left" vertical="center"/>
    </xf>
    <xf numFmtId="0" fontId="3" fillId="0" borderId="15" xfId="0" applyFont="1" applyFill="1" applyBorder="1" applyAlignment="1">
      <alignment horizontal="center" vertical="center" wrapText="1"/>
    </xf>
    <xf numFmtId="0" fontId="3" fillId="0" borderId="11" xfId="0" applyFont="1" applyBorder="1" applyAlignment="1">
      <alignment horizontal="center" vertical="center"/>
    </xf>
    <xf numFmtId="0" fontId="60" fillId="0" borderId="0" xfId="0" applyFont="1" applyAlignment="1">
      <alignment horizontal="center" vertical="center" wrapText="1"/>
    </xf>
    <xf numFmtId="14" fontId="3" fillId="0" borderId="16"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7" fontId="4" fillId="0" borderId="11" xfId="0" applyNumberFormat="1" applyFont="1" applyBorder="1" applyAlignment="1">
      <alignment horizontal="center" vertical="center" wrapText="1"/>
    </xf>
    <xf numFmtId="0" fontId="3" fillId="0" borderId="0" xfId="0" applyFont="1" applyAlignment="1">
      <alignment vertical="center" wrapText="1"/>
    </xf>
    <xf numFmtId="0" fontId="3" fillId="0" borderId="11" xfId="49" applyFont="1" applyFill="1" applyBorder="1" applyAlignment="1">
      <alignment horizontal="left" vertical="center" wrapText="1"/>
      <protection/>
    </xf>
    <xf numFmtId="14" fontId="3" fillId="0" borderId="15" xfId="0" applyNumberFormat="1"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left" vertical="center"/>
    </xf>
    <xf numFmtId="0" fontId="3" fillId="0" borderId="0" xfId="0" applyFont="1" applyAlignment="1">
      <alignment vertical="center"/>
    </xf>
    <xf numFmtId="0" fontId="4" fillId="0" borderId="10" xfId="0" applyFont="1" applyBorder="1" applyAlignment="1">
      <alignment horizontal="center" vertical="center"/>
    </xf>
    <xf numFmtId="0" fontId="3" fillId="0" borderId="10" xfId="0" applyFont="1" applyFill="1" applyBorder="1" applyAlignment="1">
      <alignment/>
    </xf>
    <xf numFmtId="14" fontId="60" fillId="0" borderId="15" xfId="0" applyNumberFormat="1" applyFont="1" applyFill="1" applyBorder="1" applyAlignment="1">
      <alignment horizontal="center" vertical="center" wrapText="1"/>
    </xf>
    <xf numFmtId="0" fontId="60" fillId="0" borderId="10" xfId="0" applyFont="1" applyBorder="1" applyAlignment="1">
      <alignment horizontal="center" vertical="center" wrapText="1"/>
    </xf>
    <xf numFmtId="14" fontId="57" fillId="0" borderId="15" xfId="49" applyNumberFormat="1" applyFont="1" applyFill="1" applyBorder="1" applyAlignment="1">
      <alignment horizontal="center" vertical="center" wrapText="1"/>
      <protection/>
    </xf>
    <xf numFmtId="0" fontId="3" fillId="0" borderId="10" xfId="0" applyFont="1" applyBorder="1" applyAlignment="1">
      <alignment horizontal="left" vertical="center"/>
    </xf>
    <xf numFmtId="0" fontId="54" fillId="0" borderId="0" xfId="0" applyFont="1" applyAlignment="1">
      <alignment vertical="center" wrapText="1"/>
    </xf>
    <xf numFmtId="44" fontId="3" fillId="0" borderId="10" xfId="63" applyFont="1" applyFill="1" applyBorder="1" applyAlignment="1">
      <alignment horizontal="right" vertical="center" wrapText="1"/>
    </xf>
    <xf numFmtId="0" fontId="3" fillId="33" borderId="14" xfId="49" applyFont="1" applyFill="1" applyBorder="1" applyAlignment="1">
      <alignment horizontal="center" vertical="center" wrapText="1"/>
      <protection/>
    </xf>
    <xf numFmtId="14" fontId="3" fillId="33" borderId="14" xfId="49" applyNumberFormat="1" applyFont="1" applyFill="1" applyBorder="1" applyAlignment="1">
      <alignment horizontal="center" vertical="center" wrapText="1"/>
      <protection/>
    </xf>
    <xf numFmtId="44" fontId="3" fillId="33" borderId="14" xfId="63" applyFont="1" applyFill="1" applyBorder="1" applyAlignment="1">
      <alignment horizontal="center" vertical="center" wrapText="1"/>
    </xf>
    <xf numFmtId="0" fontId="3" fillId="0" borderId="10" xfId="0" applyFont="1" applyBorder="1" applyAlignment="1">
      <alignment horizontal="center" vertical="center"/>
    </xf>
    <xf numFmtId="44" fontId="3" fillId="0" borderId="10" xfId="63" applyFont="1" applyBorder="1" applyAlignment="1">
      <alignment horizontal="left" vertical="center"/>
    </xf>
    <xf numFmtId="14" fontId="3" fillId="0" borderId="10" xfId="0" applyNumberFormat="1" applyFont="1" applyBorder="1" applyAlignment="1">
      <alignment horizontal="center" vertical="center"/>
    </xf>
    <xf numFmtId="0" fontId="0" fillId="0" borderId="10" xfId="0" applyFont="1" applyFill="1" applyBorder="1" applyAlignment="1">
      <alignment horizontal="center" vertical="center" wrapText="1"/>
    </xf>
    <xf numFmtId="0" fontId="2" fillId="0" borderId="13" xfId="0" applyFont="1" applyBorder="1" applyAlignment="1">
      <alignment vertical="center"/>
    </xf>
    <xf numFmtId="0" fontId="2" fillId="0" borderId="0" xfId="0" applyFont="1" applyBorder="1" applyAlignment="1">
      <alignment vertical="center"/>
    </xf>
    <xf numFmtId="0" fontId="0" fillId="33" borderId="10" xfId="4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0" fillId="0" borderId="10" xfId="0" applyBorder="1" applyAlignment="1">
      <alignment vertical="center"/>
    </xf>
    <xf numFmtId="0" fontId="6" fillId="33" borderId="15" xfId="49" applyFont="1" applyFill="1" applyBorder="1" applyAlignment="1">
      <alignment horizontal="center" vertical="center" wrapText="1"/>
      <protection/>
    </xf>
    <xf numFmtId="14" fontId="0" fillId="0" borderId="15" xfId="49" applyNumberFormat="1" applyFont="1" applyFill="1" applyBorder="1" applyAlignment="1">
      <alignment horizontal="center" vertical="center" wrapText="1"/>
      <protection/>
    </xf>
    <xf numFmtId="14" fontId="0" fillId="0" borderId="10" xfId="49" applyNumberFormat="1" applyFont="1" applyFill="1" applyBorder="1" applyAlignment="1">
      <alignment horizontal="center" vertical="center" wrapText="1"/>
      <protection/>
    </xf>
    <xf numFmtId="44" fontId="0" fillId="33" borderId="15" xfId="63" applyFont="1" applyFill="1" applyBorder="1" applyAlignment="1">
      <alignment horizontal="center" vertical="center" wrapText="1"/>
    </xf>
    <xf numFmtId="44" fontId="0" fillId="33" borderId="10" xfId="63" applyFont="1" applyFill="1" applyBorder="1" applyAlignment="1">
      <alignment horizontal="center" vertical="center" wrapText="1"/>
    </xf>
    <xf numFmtId="0" fontId="0" fillId="0" borderId="10" xfId="0" applyNumberFormat="1" applyBorder="1" applyAlignment="1">
      <alignment vertical="center" wrapText="1"/>
    </xf>
    <xf numFmtId="0" fontId="0" fillId="0" borderId="0" xfId="0" applyFont="1" applyAlignment="1">
      <alignment vertical="center"/>
    </xf>
    <xf numFmtId="0" fontId="0" fillId="0" borderId="10" xfId="0" applyFont="1" applyBorder="1" applyAlignment="1">
      <alignment horizontal="left" vertical="center"/>
    </xf>
    <xf numFmtId="0" fontId="0" fillId="0" borderId="10" xfId="0" applyNumberFormat="1" applyFont="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Border="1" applyAlignment="1">
      <alignment vertical="center"/>
    </xf>
    <xf numFmtId="0" fontId="54" fillId="0" borderId="10" xfId="0" applyFont="1" applyBorder="1" applyAlignment="1">
      <alignment horizontal="justify" vertical="top"/>
    </xf>
    <xf numFmtId="0" fontId="2" fillId="0" borderId="10" xfId="0" applyFont="1" applyBorder="1" applyAlignment="1">
      <alignment vertical="center"/>
    </xf>
    <xf numFmtId="0" fontId="2" fillId="0" borderId="10" xfId="0" applyFont="1" applyBorder="1" applyAlignment="1">
      <alignment horizontal="left" vertical="center"/>
    </xf>
    <xf numFmtId="14" fontId="0"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NumberFormat="1" applyFont="1" applyBorder="1" applyAlignment="1">
      <alignment wrapText="1"/>
    </xf>
    <xf numFmtId="0" fontId="3" fillId="0" borderId="10" xfId="0" applyNumberFormat="1" applyFont="1" applyBorder="1" applyAlignment="1">
      <alignment vertical="top" wrapText="1"/>
    </xf>
    <xf numFmtId="0" fontId="54" fillId="0" borderId="10" xfId="0" applyFont="1" applyBorder="1" applyAlignment="1">
      <alignment horizontal="left" vertical="center"/>
    </xf>
    <xf numFmtId="0" fontId="3" fillId="0" borderId="10" xfId="0" applyFont="1" applyBorder="1" applyAlignment="1">
      <alignment vertical="top" wrapText="1"/>
    </xf>
    <xf numFmtId="0" fontId="57" fillId="0" borderId="10" xfId="0" applyFont="1" applyBorder="1" applyAlignment="1">
      <alignment vertical="top"/>
    </xf>
    <xf numFmtId="44" fontId="3" fillId="33" borderId="14" xfId="63" applyFont="1" applyFill="1" applyBorder="1" applyAlignment="1">
      <alignment horizontal="center" vertical="center" wrapText="1"/>
    </xf>
    <xf numFmtId="44" fontId="3" fillId="33" borderId="11" xfId="63" applyFont="1" applyFill="1" applyBorder="1" applyAlignment="1">
      <alignment horizontal="center" vertical="center" wrapText="1"/>
    </xf>
    <xf numFmtId="0" fontId="3" fillId="33" borderId="14" xfId="49" applyFont="1" applyFill="1" applyBorder="1" applyAlignment="1">
      <alignment horizontal="center" vertical="center" wrapText="1"/>
      <protection/>
    </xf>
    <xf numFmtId="0" fontId="3" fillId="33" borderId="11" xfId="49" applyFont="1" applyFill="1" applyBorder="1" applyAlignment="1">
      <alignment horizontal="center" vertical="center" wrapText="1"/>
      <protection/>
    </xf>
    <xf numFmtId="0" fontId="0" fillId="0" borderId="14"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3" fillId="0" borderId="14" xfId="49" applyFont="1" applyFill="1" applyBorder="1" applyAlignment="1">
      <alignment horizontal="center" vertical="center" wrapText="1"/>
      <protection/>
    </xf>
    <xf numFmtId="0" fontId="3" fillId="0" borderId="11" xfId="49" applyFont="1" applyFill="1" applyBorder="1" applyAlignment="1">
      <alignment horizontal="center" vertical="center" wrapText="1"/>
      <protection/>
    </xf>
    <xf numFmtId="14" fontId="3" fillId="0" borderId="14" xfId="49" applyNumberFormat="1" applyFont="1" applyFill="1" applyBorder="1" applyAlignment="1">
      <alignment horizontal="center" vertical="center" wrapText="1"/>
      <protection/>
    </xf>
    <xf numFmtId="14" fontId="3" fillId="0" borderId="11" xfId="49" applyNumberFormat="1" applyFont="1" applyFill="1" applyBorder="1" applyAlignment="1">
      <alignment horizontal="center" vertical="center" wrapText="1"/>
      <protection/>
    </xf>
    <xf numFmtId="0" fontId="3" fillId="33" borderId="14" xfId="49" applyFont="1" applyFill="1" applyBorder="1" applyAlignment="1">
      <alignment horizontal="left" vertical="center" wrapText="1"/>
      <protection/>
    </xf>
    <xf numFmtId="0" fontId="3" fillId="33" borderId="11" xfId="49" applyFont="1" applyFill="1" applyBorder="1" applyAlignment="1">
      <alignment horizontal="left" vertical="center" wrapText="1"/>
      <protection/>
    </xf>
    <xf numFmtId="0" fontId="3" fillId="33" borderId="17" xfId="49" applyFont="1" applyFill="1" applyBorder="1" applyAlignment="1">
      <alignment horizontal="center" vertical="center" wrapText="1"/>
      <protection/>
    </xf>
    <xf numFmtId="0" fontId="3" fillId="33" borderId="13" xfId="49" applyFont="1" applyFill="1" applyBorder="1" applyAlignment="1">
      <alignment horizontal="center" vertical="center" wrapText="1"/>
      <protection/>
    </xf>
    <xf numFmtId="14" fontId="3" fillId="33" borderId="14" xfId="49" applyNumberFormat="1" applyFont="1" applyFill="1" applyBorder="1" applyAlignment="1">
      <alignment horizontal="center" vertical="center" wrapText="1"/>
      <protection/>
    </xf>
    <xf numFmtId="14" fontId="3" fillId="33" borderId="11" xfId="49" applyNumberFormat="1" applyFont="1" applyFill="1" applyBorder="1" applyAlignment="1">
      <alignment horizontal="center" vertical="center" wrapText="1"/>
      <protection/>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7" fontId="4" fillId="0" borderId="14" xfId="0" applyNumberFormat="1" applyFont="1" applyBorder="1" applyAlignment="1">
      <alignment horizontal="center" vertical="center" wrapText="1"/>
    </xf>
    <xf numFmtId="7" fontId="4" fillId="0" borderId="11" xfId="0" applyNumberFormat="1" applyFont="1" applyBorder="1" applyAlignment="1">
      <alignment horizontal="center" vertical="center" wrapText="1"/>
    </xf>
    <xf numFmtId="0" fontId="6" fillId="0" borderId="0" xfId="0" applyFont="1" applyFill="1" applyAlignment="1">
      <alignment horizontal="lef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4" fontId="5" fillId="0" borderId="14" xfId="45" applyNumberFormat="1" applyFont="1" applyBorder="1" applyAlignment="1">
      <alignment horizontal="center" vertical="center" wrapText="1"/>
    </xf>
    <xf numFmtId="4" fontId="5" fillId="0" borderId="11" xfId="45" applyNumberFormat="1" applyFont="1" applyBorder="1" applyAlignment="1">
      <alignment horizontal="center" vertical="center" wrapText="1"/>
    </xf>
    <xf numFmtId="7" fontId="5" fillId="0" borderId="14" xfId="0" applyNumberFormat="1" applyFont="1" applyBorder="1" applyAlignment="1">
      <alignment horizontal="center" vertical="center" wrapText="1"/>
    </xf>
    <xf numFmtId="7" fontId="5" fillId="0" borderId="11"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14" fontId="3" fillId="33" borderId="19" xfId="49" applyNumberFormat="1" applyFont="1" applyFill="1" applyBorder="1" applyAlignment="1">
      <alignment horizontal="center" vertical="center" wrapText="1"/>
      <protection/>
    </xf>
    <xf numFmtId="44" fontId="3" fillId="33" borderId="19" xfId="63" applyFont="1" applyFill="1" applyBorder="1" applyAlignment="1">
      <alignment horizontal="center" vertical="center" wrapText="1"/>
    </xf>
    <xf numFmtId="0" fontId="3" fillId="33" borderId="19" xfId="49" applyFont="1" applyFill="1" applyBorder="1" applyAlignment="1">
      <alignment horizontal="center" vertical="center" wrapText="1"/>
      <protection/>
    </xf>
    <xf numFmtId="0" fontId="3" fillId="33" borderId="14" xfId="49" applyNumberFormat="1" applyFont="1" applyFill="1" applyBorder="1" applyAlignment="1">
      <alignment horizontal="center" vertical="center" wrapText="1"/>
      <protection/>
    </xf>
    <xf numFmtId="0" fontId="3" fillId="33" borderId="11" xfId="49" applyNumberFormat="1" applyFont="1" applyFill="1" applyBorder="1" applyAlignment="1">
      <alignment horizontal="center" vertical="center" wrapText="1"/>
      <protection/>
    </xf>
    <xf numFmtId="0" fontId="3" fillId="0" borderId="19" xfId="49" applyFont="1" applyFill="1" applyBorder="1" applyAlignment="1">
      <alignment horizontal="center" vertical="center" wrapText="1"/>
      <protection/>
    </xf>
    <xf numFmtId="0" fontId="3" fillId="0" borderId="14" xfId="49" applyFont="1" applyFill="1" applyBorder="1" applyAlignment="1">
      <alignment horizontal="left" vertical="center" wrapText="1"/>
      <protection/>
    </xf>
    <xf numFmtId="0" fontId="3" fillId="0" borderId="11" xfId="49" applyFont="1" applyFill="1" applyBorder="1" applyAlignment="1">
      <alignment horizontal="left" vertical="center" wrapText="1"/>
      <protection/>
    </xf>
    <xf numFmtId="0" fontId="3" fillId="33" borderId="19" xfId="49" applyFont="1" applyFill="1" applyBorder="1" applyAlignment="1">
      <alignment horizontal="left" vertical="center" wrapText="1"/>
      <protection/>
    </xf>
    <xf numFmtId="0" fontId="3" fillId="0" borderId="19" xfId="0" applyFont="1" applyBorder="1" applyAlignment="1">
      <alignment horizontal="lef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Foglio1"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 name="Valuta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B258"/>
  <sheetViews>
    <sheetView showGridLines="0" tabSelected="1" zoomScale="90" zoomScaleNormal="90" zoomScalePageLayoutView="0" workbookViewId="0" topLeftCell="A193">
      <selection activeCell="A206" sqref="A206"/>
    </sheetView>
  </sheetViews>
  <sheetFormatPr defaultColWidth="9.140625" defaultRowHeight="12.75"/>
  <cols>
    <col min="1" max="1" width="2.8515625" style="2" customWidth="1"/>
    <col min="2" max="2" width="57.7109375" style="81" customWidth="1"/>
    <col min="3" max="3" width="98.7109375" style="81" customWidth="1"/>
    <col min="4" max="4" width="15.57421875" style="98" customWidth="1"/>
    <col min="5" max="5" width="17.28125" style="98" customWidth="1"/>
    <col min="6" max="9" width="15.57421875" style="98" customWidth="1"/>
    <col min="10" max="10" width="20.00390625" style="81" customWidth="1"/>
    <col min="11" max="11" width="26.28125" style="81" customWidth="1"/>
    <col min="12" max="12" width="29.7109375" style="81" customWidth="1"/>
    <col min="13" max="13" width="16.421875" style="98" customWidth="1"/>
    <col min="14" max="14" width="18.57421875" style="98" customWidth="1"/>
    <col min="15" max="15" width="24.421875" style="3" customWidth="1"/>
    <col min="16" max="16" width="21.7109375" style="3" customWidth="1"/>
    <col min="17" max="17" width="19.28125" style="2" customWidth="1"/>
    <col min="18" max="21" width="9.140625" style="2" customWidth="1"/>
    <col min="22" max="22" width="16.28125" style="2" customWidth="1"/>
    <col min="23" max="23" width="16.140625" style="2" customWidth="1"/>
    <col min="24" max="16384" width="9.140625" style="2" customWidth="1"/>
  </cols>
  <sheetData>
    <row r="2" ht="15">
      <c r="B2" s="59" t="s">
        <v>76</v>
      </c>
    </row>
    <row r="3" ht="15">
      <c r="B3" s="59" t="s">
        <v>543</v>
      </c>
    </row>
    <row r="5" ht="15">
      <c r="B5" s="84" t="s">
        <v>317</v>
      </c>
    </row>
    <row r="6" ht="15">
      <c r="B6" s="84" t="s">
        <v>18</v>
      </c>
    </row>
    <row r="7" ht="15">
      <c r="B7" s="84" t="s">
        <v>318</v>
      </c>
    </row>
    <row r="8" ht="15">
      <c r="B8" s="84" t="s">
        <v>19</v>
      </c>
    </row>
    <row r="9" ht="15">
      <c r="B9" s="84"/>
    </row>
    <row r="10" spans="2:16" s="1" customFormat="1" ht="15">
      <c r="B10" s="161" t="s">
        <v>20</v>
      </c>
      <c r="C10" s="161"/>
      <c r="D10" s="161"/>
      <c r="E10" s="161"/>
      <c r="F10" s="161"/>
      <c r="G10" s="161"/>
      <c r="H10" s="161"/>
      <c r="I10" s="161"/>
      <c r="J10" s="161"/>
      <c r="K10" s="161"/>
      <c r="L10" s="161"/>
      <c r="M10" s="161"/>
      <c r="N10" s="99"/>
      <c r="O10" s="7"/>
      <c r="P10" s="7"/>
    </row>
    <row r="11" spans="2:16" s="1" customFormat="1" ht="15">
      <c r="B11" s="8"/>
      <c r="C11" s="8"/>
      <c r="D11" s="8"/>
      <c r="E11" s="8"/>
      <c r="F11" s="8"/>
      <c r="G11" s="8"/>
      <c r="H11" s="8"/>
      <c r="I11" s="8"/>
      <c r="J11" s="8"/>
      <c r="K11" s="8"/>
      <c r="L11" s="8"/>
      <c r="M11" s="8"/>
      <c r="N11" s="99"/>
      <c r="O11" s="7"/>
      <c r="P11" s="7"/>
    </row>
    <row r="12" spans="2:16" s="1" customFormat="1" ht="15">
      <c r="B12" s="8"/>
      <c r="C12" s="8"/>
      <c r="D12" s="8"/>
      <c r="E12" s="8"/>
      <c r="F12" s="8"/>
      <c r="G12" s="8"/>
      <c r="H12" s="8"/>
      <c r="I12" s="8"/>
      <c r="J12" s="8"/>
      <c r="K12" s="8"/>
      <c r="L12" s="8"/>
      <c r="M12" s="8"/>
      <c r="N12" s="99"/>
      <c r="O12" s="7"/>
      <c r="P12" s="7"/>
    </row>
    <row r="13" ht="10.5" customHeight="1"/>
    <row r="14" spans="2:17" s="4" customFormat="1" ht="66" customHeight="1">
      <c r="B14" s="162" t="s">
        <v>0</v>
      </c>
      <c r="C14" s="162"/>
      <c r="D14" s="166" t="s">
        <v>3</v>
      </c>
      <c r="E14" s="167"/>
      <c r="F14" s="167"/>
      <c r="G14" s="167"/>
      <c r="H14" s="167"/>
      <c r="I14" s="168"/>
      <c r="J14" s="164" t="s">
        <v>24</v>
      </c>
      <c r="K14" s="164" t="s">
        <v>14</v>
      </c>
      <c r="L14" s="164" t="s">
        <v>10</v>
      </c>
      <c r="M14" s="164" t="s">
        <v>1</v>
      </c>
      <c r="N14" s="164" t="s">
        <v>6</v>
      </c>
      <c r="O14" s="169" t="s">
        <v>2</v>
      </c>
      <c r="P14" s="171" t="s">
        <v>162</v>
      </c>
      <c r="Q14" s="171" t="s">
        <v>7</v>
      </c>
    </row>
    <row r="15" spans="2:17" s="4" customFormat="1" ht="83.25" customHeight="1">
      <c r="B15" s="163"/>
      <c r="C15" s="163"/>
      <c r="D15" s="90" t="s">
        <v>9</v>
      </c>
      <c r="E15" s="90" t="s">
        <v>23</v>
      </c>
      <c r="F15" s="100" t="s">
        <v>4</v>
      </c>
      <c r="G15" s="90" t="s">
        <v>5</v>
      </c>
      <c r="H15" s="90" t="s">
        <v>8</v>
      </c>
      <c r="I15" s="90" t="s">
        <v>11</v>
      </c>
      <c r="J15" s="165"/>
      <c r="K15" s="165"/>
      <c r="L15" s="165"/>
      <c r="M15" s="165"/>
      <c r="N15" s="165"/>
      <c r="O15" s="170"/>
      <c r="P15" s="172"/>
      <c r="Q15" s="172"/>
    </row>
    <row r="16" spans="2:17" s="4" customFormat="1" ht="83.25" customHeight="1">
      <c r="B16" s="86" t="s">
        <v>338</v>
      </c>
      <c r="C16" s="94" t="s">
        <v>339</v>
      </c>
      <c r="D16" s="90"/>
      <c r="E16" s="16" t="s">
        <v>12</v>
      </c>
      <c r="F16" s="91"/>
      <c r="G16" s="92"/>
      <c r="H16" s="92"/>
      <c r="I16" s="92"/>
      <c r="J16" s="16" t="s">
        <v>25</v>
      </c>
      <c r="K16" s="30" t="s">
        <v>16</v>
      </c>
      <c r="L16" s="87" t="s">
        <v>340</v>
      </c>
      <c r="M16" s="88">
        <v>42272</v>
      </c>
      <c r="N16" s="89">
        <v>43465</v>
      </c>
      <c r="O16" s="41">
        <v>3836.06</v>
      </c>
      <c r="P16" s="33">
        <f>1171.22+1425.81+1899.15</f>
        <v>4496.18</v>
      </c>
      <c r="Q16" s="93"/>
    </row>
    <row r="17" spans="2:17" s="4" customFormat="1" ht="42.75">
      <c r="B17" s="15" t="s">
        <v>41</v>
      </c>
      <c r="C17" s="11" t="s">
        <v>291</v>
      </c>
      <c r="D17" s="16"/>
      <c r="E17" s="16" t="s">
        <v>12</v>
      </c>
      <c r="F17" s="39"/>
      <c r="G17" s="39"/>
      <c r="H17" s="39"/>
      <c r="I17" s="39"/>
      <c r="J17" s="16" t="s">
        <v>25</v>
      </c>
      <c r="K17" s="30" t="s">
        <v>16</v>
      </c>
      <c r="L17" s="39" t="s">
        <v>292</v>
      </c>
      <c r="M17" s="31">
        <v>42213</v>
      </c>
      <c r="N17" s="32" t="s">
        <v>29</v>
      </c>
      <c r="O17" s="41">
        <v>33000</v>
      </c>
      <c r="P17" s="33">
        <f>8488.35+1103+800.26+2480.03+5200.44+1994.12+4107.17</f>
        <v>24173.370000000003</v>
      </c>
      <c r="Q17" s="93"/>
    </row>
    <row r="18" spans="2:17" s="5" customFormat="1" ht="43.5" customHeight="1">
      <c r="B18" s="29" t="s">
        <v>308</v>
      </c>
      <c r="C18" s="24" t="s">
        <v>309</v>
      </c>
      <c r="D18" s="30"/>
      <c r="E18" s="30"/>
      <c r="F18" s="30"/>
      <c r="G18" s="30" t="s">
        <v>12</v>
      </c>
      <c r="H18" s="30"/>
      <c r="I18" s="30"/>
      <c r="J18" s="16" t="s">
        <v>25</v>
      </c>
      <c r="K18" s="30" t="s">
        <v>15</v>
      </c>
      <c r="L18" s="30" t="s">
        <v>310</v>
      </c>
      <c r="M18" s="36">
        <v>42395</v>
      </c>
      <c r="N18" s="36" t="s">
        <v>311</v>
      </c>
      <c r="O18" s="35">
        <v>1050</v>
      </c>
      <c r="P18" s="35">
        <v>1424.09</v>
      </c>
      <c r="Q18" s="35"/>
    </row>
    <row r="19" spans="2:17" s="5" customFormat="1" ht="43.5" customHeight="1">
      <c r="B19" s="29" t="s">
        <v>328</v>
      </c>
      <c r="C19" s="24" t="s">
        <v>329</v>
      </c>
      <c r="D19" s="30"/>
      <c r="E19" s="30"/>
      <c r="F19" s="30"/>
      <c r="G19" s="30" t="s">
        <v>12</v>
      </c>
      <c r="H19" s="30"/>
      <c r="I19" s="30"/>
      <c r="J19" s="16" t="s">
        <v>25</v>
      </c>
      <c r="K19" s="30" t="s">
        <v>15</v>
      </c>
      <c r="L19" s="30" t="s">
        <v>352</v>
      </c>
      <c r="M19" s="36">
        <v>42431</v>
      </c>
      <c r="N19" s="36" t="s">
        <v>13</v>
      </c>
      <c r="O19" s="35" t="s">
        <v>330</v>
      </c>
      <c r="P19" s="35">
        <f>6687.2+4976.68+7728+3073.75</f>
        <v>22465.63</v>
      </c>
      <c r="Q19" s="35">
        <f>260+921.84+8.46</f>
        <v>1190.3000000000002</v>
      </c>
    </row>
    <row r="20" spans="2:17" s="5" customFormat="1" ht="43.5" customHeight="1">
      <c r="B20" s="29" t="s">
        <v>350</v>
      </c>
      <c r="C20" s="95" t="s">
        <v>351</v>
      </c>
      <c r="D20" s="63"/>
      <c r="E20" s="30" t="s">
        <v>12</v>
      </c>
      <c r="F20" s="63"/>
      <c r="G20" s="63"/>
      <c r="H20" s="63"/>
      <c r="I20" s="63"/>
      <c r="J20" s="16" t="s">
        <v>25</v>
      </c>
      <c r="K20" s="30" t="s">
        <v>16</v>
      </c>
      <c r="L20" s="63" t="s">
        <v>353</v>
      </c>
      <c r="M20" s="42">
        <v>42580</v>
      </c>
      <c r="N20" s="36" t="s">
        <v>29</v>
      </c>
      <c r="O20" s="64">
        <v>19404.19</v>
      </c>
      <c r="P20" s="64">
        <f>3677</f>
        <v>3677</v>
      </c>
      <c r="Q20" s="35"/>
    </row>
    <row r="21" spans="2:17" s="5" customFormat="1" ht="43.5" customHeight="1">
      <c r="B21" s="29" t="s">
        <v>354</v>
      </c>
      <c r="C21" s="95" t="s">
        <v>355</v>
      </c>
      <c r="D21" s="63"/>
      <c r="E21" s="30" t="s">
        <v>12</v>
      </c>
      <c r="F21" s="63"/>
      <c r="G21" s="63"/>
      <c r="H21" s="63"/>
      <c r="I21" s="63"/>
      <c r="J21" s="16" t="s">
        <v>25</v>
      </c>
      <c r="K21" s="30" t="s">
        <v>16</v>
      </c>
      <c r="L21" s="63" t="s">
        <v>356</v>
      </c>
      <c r="M21" s="42">
        <v>42590</v>
      </c>
      <c r="N21" s="36" t="s">
        <v>29</v>
      </c>
      <c r="O21" s="64">
        <v>38000</v>
      </c>
      <c r="P21" s="64">
        <f>8122.88+6092.16</f>
        <v>14215.04</v>
      </c>
      <c r="Q21" s="35"/>
    </row>
    <row r="22" spans="2:17" s="6" customFormat="1" ht="42.75">
      <c r="B22" s="15" t="s">
        <v>147</v>
      </c>
      <c r="C22" s="13" t="s">
        <v>148</v>
      </c>
      <c r="D22" s="39"/>
      <c r="E22" s="16" t="s">
        <v>12</v>
      </c>
      <c r="F22" s="39"/>
      <c r="G22" s="39"/>
      <c r="H22" s="39"/>
      <c r="I22" s="39"/>
      <c r="J22" s="16" t="s">
        <v>25</v>
      </c>
      <c r="K22" s="30" t="s">
        <v>298</v>
      </c>
      <c r="L22" s="31" t="s">
        <v>149</v>
      </c>
      <c r="M22" s="31">
        <v>42650</v>
      </c>
      <c r="N22" s="32" t="s">
        <v>150</v>
      </c>
      <c r="O22" s="33">
        <v>2711.45</v>
      </c>
      <c r="P22" s="33"/>
      <c r="Q22" s="34"/>
    </row>
    <row r="23" spans="2:17" s="6" customFormat="1" ht="28.5">
      <c r="B23" s="29" t="s">
        <v>164</v>
      </c>
      <c r="C23" s="24" t="s">
        <v>163</v>
      </c>
      <c r="D23" s="30"/>
      <c r="E23" s="30" t="s">
        <v>12</v>
      </c>
      <c r="F23" s="30"/>
      <c r="G23" s="30"/>
      <c r="H23" s="30"/>
      <c r="I23" s="30"/>
      <c r="J23" s="30" t="s">
        <v>25</v>
      </c>
      <c r="K23" s="30" t="s">
        <v>15</v>
      </c>
      <c r="L23" s="30" t="s">
        <v>320</v>
      </c>
      <c r="M23" s="36">
        <v>42555</v>
      </c>
      <c r="N23" s="36" t="s">
        <v>29</v>
      </c>
      <c r="O23" s="35">
        <v>5825.25</v>
      </c>
      <c r="P23" s="35">
        <f>1783.65+2381.77</f>
        <v>4165.42</v>
      </c>
      <c r="Q23" s="35"/>
    </row>
    <row r="24" spans="2:17" s="6" customFormat="1" ht="30.75" customHeight="1">
      <c r="B24" s="29" t="s">
        <v>21</v>
      </c>
      <c r="C24" s="24" t="s">
        <v>22</v>
      </c>
      <c r="D24" s="30" t="s">
        <v>12</v>
      </c>
      <c r="E24" s="30"/>
      <c r="F24" s="30"/>
      <c r="G24" s="30"/>
      <c r="H24" s="30"/>
      <c r="I24" s="30"/>
      <c r="J24" s="16" t="s">
        <v>25</v>
      </c>
      <c r="K24" s="30" t="s">
        <v>15</v>
      </c>
      <c r="L24" s="30" t="s">
        <v>321</v>
      </c>
      <c r="M24" s="36">
        <v>42692</v>
      </c>
      <c r="N24" s="36">
        <v>43787</v>
      </c>
      <c r="O24" s="35">
        <v>3200</v>
      </c>
      <c r="P24" s="35">
        <f>802+802+802</f>
        <v>2406</v>
      </c>
      <c r="Q24" s="35"/>
    </row>
    <row r="25" spans="2:17" s="6" customFormat="1" ht="38.25" customHeight="1">
      <c r="B25" s="29" t="s">
        <v>26</v>
      </c>
      <c r="C25" s="24" t="s">
        <v>27</v>
      </c>
      <c r="D25" s="30"/>
      <c r="E25" s="30" t="s">
        <v>12</v>
      </c>
      <c r="F25" s="30"/>
      <c r="G25" s="30"/>
      <c r="H25" s="30"/>
      <c r="I25" s="30"/>
      <c r="J25" s="30" t="s">
        <v>25</v>
      </c>
      <c r="K25" s="30" t="s">
        <v>28</v>
      </c>
      <c r="L25" s="30" t="s">
        <v>322</v>
      </c>
      <c r="M25" s="36">
        <v>42765</v>
      </c>
      <c r="N25" s="36" t="s">
        <v>29</v>
      </c>
      <c r="O25" s="35">
        <v>39163.39</v>
      </c>
      <c r="P25" s="35">
        <f>12557.33+9868.32+16744.24</f>
        <v>39169.89</v>
      </c>
      <c r="Q25" s="35"/>
    </row>
    <row r="26" spans="2:17" s="6" customFormat="1" ht="42.75" customHeight="1">
      <c r="B26" s="29" t="s">
        <v>164</v>
      </c>
      <c r="C26" s="24" t="s">
        <v>299</v>
      </c>
      <c r="D26" s="30"/>
      <c r="E26" s="30" t="s">
        <v>12</v>
      </c>
      <c r="F26" s="30"/>
      <c r="G26" s="30"/>
      <c r="H26" s="30"/>
      <c r="I26" s="30"/>
      <c r="J26" s="30" t="s">
        <v>25</v>
      </c>
      <c r="K26" s="30" t="s">
        <v>28</v>
      </c>
      <c r="L26" s="30" t="s">
        <v>323</v>
      </c>
      <c r="M26" s="36">
        <v>42765</v>
      </c>
      <c r="N26" s="36" t="s">
        <v>29</v>
      </c>
      <c r="O26" s="35">
        <v>10120.6</v>
      </c>
      <c r="P26" s="35">
        <f>3436.95+6095.15</f>
        <v>9532.099999999999</v>
      </c>
      <c r="Q26" s="35"/>
    </row>
    <row r="27" spans="2:17" s="6" customFormat="1" ht="42.75">
      <c r="B27" s="15" t="s">
        <v>104</v>
      </c>
      <c r="C27" s="9" t="s">
        <v>105</v>
      </c>
      <c r="D27" s="30"/>
      <c r="E27" s="30" t="s">
        <v>12</v>
      </c>
      <c r="F27" s="30"/>
      <c r="G27" s="30"/>
      <c r="H27" s="30"/>
      <c r="I27" s="30"/>
      <c r="J27" s="16" t="s">
        <v>25</v>
      </c>
      <c r="K27" s="30" t="s">
        <v>16</v>
      </c>
      <c r="L27" s="30" t="s">
        <v>324</v>
      </c>
      <c r="M27" s="36">
        <v>42796</v>
      </c>
      <c r="N27" s="32">
        <v>42846</v>
      </c>
      <c r="O27" s="35">
        <v>890</v>
      </c>
      <c r="P27" s="35">
        <v>907.8</v>
      </c>
      <c r="Q27" s="35"/>
    </row>
    <row r="28" spans="2:17" s="6" customFormat="1" ht="42.75">
      <c r="B28" s="24" t="s">
        <v>241</v>
      </c>
      <c r="C28" s="26" t="s">
        <v>30</v>
      </c>
      <c r="D28" s="30"/>
      <c r="E28" s="30" t="s">
        <v>12</v>
      </c>
      <c r="F28" s="30"/>
      <c r="G28" s="30"/>
      <c r="H28" s="30"/>
      <c r="I28" s="30"/>
      <c r="J28" s="30" t="s">
        <v>25</v>
      </c>
      <c r="K28" s="30" t="s">
        <v>16</v>
      </c>
      <c r="L28" s="30" t="s">
        <v>31</v>
      </c>
      <c r="M28" s="36">
        <v>42815</v>
      </c>
      <c r="N28" s="36" t="s">
        <v>29</v>
      </c>
      <c r="O28" s="35">
        <v>2152.89</v>
      </c>
      <c r="P28" s="35"/>
      <c r="Q28" s="35"/>
    </row>
    <row r="29" spans="2:17" s="6" customFormat="1" ht="42.75">
      <c r="B29" s="15" t="s">
        <v>32</v>
      </c>
      <c r="C29" s="9" t="s">
        <v>33</v>
      </c>
      <c r="D29" s="57"/>
      <c r="E29" s="16" t="s">
        <v>12</v>
      </c>
      <c r="F29" s="16"/>
      <c r="G29" s="16"/>
      <c r="H29" s="16"/>
      <c r="I29" s="16"/>
      <c r="J29" s="16" t="s">
        <v>25</v>
      </c>
      <c r="K29" s="16" t="s">
        <v>16</v>
      </c>
      <c r="L29" s="16" t="s">
        <v>34</v>
      </c>
      <c r="M29" s="32">
        <v>42839</v>
      </c>
      <c r="N29" s="32" t="s">
        <v>29</v>
      </c>
      <c r="O29" s="34">
        <v>10322.73</v>
      </c>
      <c r="P29" s="34">
        <f>3780+2935.64</f>
        <v>6715.639999999999</v>
      </c>
      <c r="Q29" s="34"/>
    </row>
    <row r="30" spans="2:17" s="6" customFormat="1" ht="38.25" customHeight="1">
      <c r="B30" s="15" t="s">
        <v>106</v>
      </c>
      <c r="C30" s="9" t="s">
        <v>107</v>
      </c>
      <c r="D30" s="57"/>
      <c r="E30" s="16" t="s">
        <v>12</v>
      </c>
      <c r="F30" s="16"/>
      <c r="G30" s="16"/>
      <c r="H30" s="16"/>
      <c r="I30" s="16"/>
      <c r="J30" s="16" t="s">
        <v>25</v>
      </c>
      <c r="K30" s="16" t="s">
        <v>28</v>
      </c>
      <c r="L30" s="16" t="s">
        <v>108</v>
      </c>
      <c r="M30" s="32">
        <v>42844</v>
      </c>
      <c r="N30" s="32">
        <v>42886</v>
      </c>
      <c r="O30" s="34">
        <v>12000</v>
      </c>
      <c r="P30" s="34">
        <f>6412.8</f>
        <v>6412.8</v>
      </c>
      <c r="Q30" s="34"/>
    </row>
    <row r="31" spans="2:17" s="6" customFormat="1" ht="42.75">
      <c r="B31" s="15" t="s">
        <v>89</v>
      </c>
      <c r="C31" s="9" t="s">
        <v>90</v>
      </c>
      <c r="D31" s="39"/>
      <c r="E31" s="16" t="s">
        <v>12</v>
      </c>
      <c r="F31" s="39"/>
      <c r="G31" s="39"/>
      <c r="H31" s="39"/>
      <c r="I31" s="39"/>
      <c r="J31" s="16" t="s">
        <v>25</v>
      </c>
      <c r="K31" s="30" t="s">
        <v>16</v>
      </c>
      <c r="L31" s="39">
        <v>177088</v>
      </c>
      <c r="M31" s="31">
        <v>42892</v>
      </c>
      <c r="N31" s="31">
        <v>43404</v>
      </c>
      <c r="O31" s="33">
        <v>19000</v>
      </c>
      <c r="P31" s="33">
        <f>8849.79+10606.83</f>
        <v>19456.620000000003</v>
      </c>
      <c r="Q31" s="34"/>
    </row>
    <row r="32" spans="2:17" s="6" customFormat="1" ht="42.75">
      <c r="B32" s="24" t="s">
        <v>103</v>
      </c>
      <c r="C32" s="26" t="s">
        <v>109</v>
      </c>
      <c r="D32" s="63"/>
      <c r="E32" s="30" t="s">
        <v>12</v>
      </c>
      <c r="F32" s="63"/>
      <c r="G32" s="63"/>
      <c r="H32" s="63"/>
      <c r="I32" s="63"/>
      <c r="J32" s="30" t="s">
        <v>25</v>
      </c>
      <c r="K32" s="30" t="s">
        <v>16</v>
      </c>
      <c r="L32" s="63" t="s">
        <v>110</v>
      </c>
      <c r="M32" s="42">
        <v>42914</v>
      </c>
      <c r="N32" s="42">
        <v>43008</v>
      </c>
      <c r="O32" s="35">
        <v>32537.92</v>
      </c>
      <c r="P32" s="64">
        <f>18448.43</f>
        <v>18448.43</v>
      </c>
      <c r="Q32" s="35"/>
    </row>
    <row r="33" spans="2:17" s="6" customFormat="1" ht="42.75">
      <c r="B33" s="15" t="s">
        <v>111</v>
      </c>
      <c r="C33" s="9" t="s">
        <v>112</v>
      </c>
      <c r="D33" s="39"/>
      <c r="E33" s="16" t="s">
        <v>12</v>
      </c>
      <c r="F33" s="39"/>
      <c r="G33" s="39"/>
      <c r="H33" s="39"/>
      <c r="I33" s="39"/>
      <c r="J33" s="16" t="s">
        <v>25</v>
      </c>
      <c r="K33" s="30" t="s">
        <v>16</v>
      </c>
      <c r="L33" s="39" t="s">
        <v>113</v>
      </c>
      <c r="M33" s="31">
        <v>42919</v>
      </c>
      <c r="N33" s="31">
        <v>43011</v>
      </c>
      <c r="O33" s="33">
        <v>38229</v>
      </c>
      <c r="P33" s="33"/>
      <c r="Q33" s="34"/>
    </row>
    <row r="34" spans="2:17" s="6" customFormat="1" ht="57">
      <c r="B34" s="15" t="s">
        <v>114</v>
      </c>
      <c r="C34" s="9" t="s">
        <v>115</v>
      </c>
      <c r="D34" s="39"/>
      <c r="E34" s="16" t="s">
        <v>12</v>
      </c>
      <c r="F34" s="39"/>
      <c r="G34" s="39"/>
      <c r="H34" s="39"/>
      <c r="I34" s="39"/>
      <c r="J34" s="16" t="s">
        <v>25</v>
      </c>
      <c r="K34" s="30" t="s">
        <v>16</v>
      </c>
      <c r="L34" s="39" t="s">
        <v>116</v>
      </c>
      <c r="M34" s="31">
        <v>42933</v>
      </c>
      <c r="N34" s="31">
        <v>43025</v>
      </c>
      <c r="O34" s="33">
        <v>18400</v>
      </c>
      <c r="P34" s="33">
        <v>19216.96</v>
      </c>
      <c r="Q34" s="34"/>
    </row>
    <row r="35" spans="2:17" s="6" customFormat="1" ht="42.75">
      <c r="B35" s="15" t="s">
        <v>117</v>
      </c>
      <c r="C35" s="9" t="s">
        <v>118</v>
      </c>
      <c r="D35" s="16"/>
      <c r="E35" s="16" t="s">
        <v>12</v>
      </c>
      <c r="F35" s="16"/>
      <c r="G35" s="16"/>
      <c r="H35" s="16"/>
      <c r="I35" s="16"/>
      <c r="J35" s="16" t="s">
        <v>25</v>
      </c>
      <c r="K35" s="30" t="s">
        <v>16</v>
      </c>
      <c r="L35" s="39" t="s">
        <v>119</v>
      </c>
      <c r="M35" s="31">
        <v>42941</v>
      </c>
      <c r="N35" s="32">
        <v>43008</v>
      </c>
      <c r="O35" s="34">
        <v>45000</v>
      </c>
      <c r="P35" s="34">
        <v>33506.88</v>
      </c>
      <c r="Q35" s="34"/>
    </row>
    <row r="36" spans="2:17" s="6" customFormat="1" ht="42.75">
      <c r="B36" s="15" t="s">
        <v>120</v>
      </c>
      <c r="C36" s="9" t="s">
        <v>121</v>
      </c>
      <c r="D36" s="39"/>
      <c r="E36" s="16" t="s">
        <v>12</v>
      </c>
      <c r="F36" s="39"/>
      <c r="G36" s="39"/>
      <c r="H36" s="39"/>
      <c r="I36" s="39"/>
      <c r="J36" s="16" t="s">
        <v>25</v>
      </c>
      <c r="K36" s="30" t="s">
        <v>16</v>
      </c>
      <c r="L36" s="39" t="s">
        <v>122</v>
      </c>
      <c r="M36" s="31">
        <v>42941</v>
      </c>
      <c r="N36" s="31">
        <v>43008</v>
      </c>
      <c r="O36" s="34">
        <v>40000</v>
      </c>
      <c r="P36" s="33">
        <v>11649.92</v>
      </c>
      <c r="Q36" s="34"/>
    </row>
    <row r="37" spans="2:17" s="6" customFormat="1" ht="42.75">
      <c r="B37" s="24" t="s">
        <v>36</v>
      </c>
      <c r="C37" s="26" t="s">
        <v>37</v>
      </c>
      <c r="D37" s="63"/>
      <c r="E37" s="30" t="s">
        <v>12</v>
      </c>
      <c r="F37" s="63"/>
      <c r="G37" s="63"/>
      <c r="H37" s="63"/>
      <c r="I37" s="63"/>
      <c r="J37" s="30" t="s">
        <v>25</v>
      </c>
      <c r="K37" s="30" t="s">
        <v>16</v>
      </c>
      <c r="L37" s="63" t="s">
        <v>38</v>
      </c>
      <c r="M37" s="42">
        <v>42955</v>
      </c>
      <c r="N37" s="36" t="s">
        <v>29</v>
      </c>
      <c r="O37" s="35">
        <v>12140</v>
      </c>
      <c r="P37" s="64">
        <f>6647+4669.92</f>
        <v>11316.92</v>
      </c>
      <c r="Q37" s="62"/>
    </row>
    <row r="38" spans="2:17" s="6" customFormat="1" ht="42.75">
      <c r="B38" s="24" t="s">
        <v>99</v>
      </c>
      <c r="C38" s="26" t="s">
        <v>100</v>
      </c>
      <c r="D38" s="63"/>
      <c r="E38" s="30" t="s">
        <v>12</v>
      </c>
      <c r="F38" s="63"/>
      <c r="G38" s="63"/>
      <c r="H38" s="63"/>
      <c r="I38" s="63"/>
      <c r="J38" s="30" t="s">
        <v>25</v>
      </c>
      <c r="K38" s="30" t="s">
        <v>16</v>
      </c>
      <c r="L38" s="63" t="s">
        <v>101</v>
      </c>
      <c r="M38" s="42">
        <v>42954</v>
      </c>
      <c r="N38" s="42" t="s">
        <v>102</v>
      </c>
      <c r="O38" s="35">
        <v>14000</v>
      </c>
      <c r="P38" s="64">
        <f>8660.6+3702.86</f>
        <v>12363.460000000001</v>
      </c>
      <c r="Q38" s="62"/>
    </row>
    <row r="39" spans="1:17" s="4" customFormat="1" ht="42.75">
      <c r="A39" s="6"/>
      <c r="B39" s="15" t="s">
        <v>123</v>
      </c>
      <c r="C39" s="9" t="s">
        <v>124</v>
      </c>
      <c r="D39" s="39"/>
      <c r="E39" s="16" t="s">
        <v>12</v>
      </c>
      <c r="F39" s="39"/>
      <c r="G39" s="39"/>
      <c r="H39" s="39"/>
      <c r="I39" s="39"/>
      <c r="J39" s="16" t="s">
        <v>25</v>
      </c>
      <c r="K39" s="30" t="s">
        <v>16</v>
      </c>
      <c r="L39" s="39" t="s">
        <v>125</v>
      </c>
      <c r="M39" s="31">
        <v>42963</v>
      </c>
      <c r="N39" s="31">
        <v>43028</v>
      </c>
      <c r="O39" s="34">
        <v>6452.54</v>
      </c>
      <c r="P39" s="33">
        <v>6712.64</v>
      </c>
      <c r="Q39" s="40"/>
    </row>
    <row r="40" spans="2:17" s="6" customFormat="1" ht="42.75">
      <c r="B40" s="24" t="s">
        <v>126</v>
      </c>
      <c r="C40" s="65" t="s">
        <v>127</v>
      </c>
      <c r="D40" s="63"/>
      <c r="E40" s="30" t="s">
        <v>12</v>
      </c>
      <c r="F40" s="63"/>
      <c r="G40" s="63"/>
      <c r="H40" s="63"/>
      <c r="I40" s="63"/>
      <c r="J40" s="30" t="s">
        <v>25</v>
      </c>
      <c r="K40" s="30" t="s">
        <v>16</v>
      </c>
      <c r="L40" s="42" t="s">
        <v>128</v>
      </c>
      <c r="M40" s="42">
        <v>42971</v>
      </c>
      <c r="N40" s="42">
        <v>43069</v>
      </c>
      <c r="O40" s="64">
        <v>9750</v>
      </c>
      <c r="P40" s="64">
        <v>8060</v>
      </c>
      <c r="Q40" s="35"/>
    </row>
    <row r="41" spans="2:17" s="6" customFormat="1" ht="57">
      <c r="B41" s="24" t="s">
        <v>165</v>
      </c>
      <c r="C41" s="66" t="s">
        <v>39</v>
      </c>
      <c r="D41" s="63"/>
      <c r="E41" s="30"/>
      <c r="F41" s="63"/>
      <c r="G41" s="63" t="s">
        <v>12</v>
      </c>
      <c r="H41" s="63"/>
      <c r="I41" s="63"/>
      <c r="J41" s="30" t="s">
        <v>25</v>
      </c>
      <c r="K41" s="30" t="s">
        <v>15</v>
      </c>
      <c r="L41" s="42" t="s">
        <v>40</v>
      </c>
      <c r="M41" s="36">
        <v>43003</v>
      </c>
      <c r="N41" s="36" t="s">
        <v>13</v>
      </c>
      <c r="O41" s="64">
        <v>1720</v>
      </c>
      <c r="P41" s="64">
        <v>1662.47</v>
      </c>
      <c r="Q41" s="35"/>
    </row>
    <row r="42" spans="2:17" s="4" customFormat="1" ht="42.75">
      <c r="B42" s="15" t="s">
        <v>130</v>
      </c>
      <c r="C42" s="11" t="s">
        <v>131</v>
      </c>
      <c r="D42" s="16"/>
      <c r="E42" s="16" t="s">
        <v>12</v>
      </c>
      <c r="F42" s="39"/>
      <c r="G42" s="39"/>
      <c r="H42" s="39"/>
      <c r="I42" s="39"/>
      <c r="J42" s="16" t="s">
        <v>25</v>
      </c>
      <c r="K42" s="30" t="s">
        <v>16</v>
      </c>
      <c r="L42" s="39" t="s">
        <v>132</v>
      </c>
      <c r="M42" s="31">
        <v>43018</v>
      </c>
      <c r="N42" s="32">
        <v>43066</v>
      </c>
      <c r="O42" s="41">
        <v>8248.85</v>
      </c>
      <c r="P42" s="33"/>
      <c r="Q42" s="34"/>
    </row>
    <row r="43" spans="2:17" s="4" customFormat="1" ht="42.75">
      <c r="B43" s="15" t="s">
        <v>41</v>
      </c>
      <c r="C43" s="11" t="s">
        <v>42</v>
      </c>
      <c r="D43" s="16"/>
      <c r="E43" s="16" t="s">
        <v>12</v>
      </c>
      <c r="F43" s="39"/>
      <c r="G43" s="39"/>
      <c r="H43" s="39"/>
      <c r="I43" s="39"/>
      <c r="J43" s="16" t="s">
        <v>25</v>
      </c>
      <c r="K43" s="30" t="s">
        <v>16</v>
      </c>
      <c r="L43" s="39" t="s">
        <v>43</v>
      </c>
      <c r="M43" s="31">
        <v>43024</v>
      </c>
      <c r="N43" s="32" t="s">
        <v>29</v>
      </c>
      <c r="O43" s="41">
        <v>32000</v>
      </c>
      <c r="P43" s="33">
        <f>1680+3665.15+990.6+6483.86+2526.74+7928.29</f>
        <v>23274.64</v>
      </c>
      <c r="Q43" s="34"/>
    </row>
    <row r="44" spans="2:17" s="4" customFormat="1" ht="38.25" customHeight="1">
      <c r="B44" s="151" t="s">
        <v>44</v>
      </c>
      <c r="C44" s="173" t="s">
        <v>45</v>
      </c>
      <c r="D44" s="143"/>
      <c r="E44" s="143" t="s">
        <v>12</v>
      </c>
      <c r="F44" s="143"/>
      <c r="G44" s="143"/>
      <c r="H44" s="143"/>
      <c r="I44" s="143"/>
      <c r="J44" s="143" t="s">
        <v>25</v>
      </c>
      <c r="K44" s="147" t="s">
        <v>16</v>
      </c>
      <c r="L44" s="147" t="s">
        <v>46</v>
      </c>
      <c r="M44" s="149">
        <v>43027</v>
      </c>
      <c r="N44" s="178" t="s">
        <v>209</v>
      </c>
      <c r="O44" s="141" t="s">
        <v>210</v>
      </c>
      <c r="P44" s="141">
        <f>2000+2000</f>
        <v>4000</v>
      </c>
      <c r="Q44" s="141"/>
    </row>
    <row r="45" spans="2:17" s="4" customFormat="1" ht="1.5" customHeight="1">
      <c r="B45" s="152"/>
      <c r="C45" s="174"/>
      <c r="D45" s="144"/>
      <c r="E45" s="144"/>
      <c r="F45" s="144"/>
      <c r="G45" s="144"/>
      <c r="H45" s="144"/>
      <c r="I45" s="144"/>
      <c r="J45" s="144"/>
      <c r="K45" s="148"/>
      <c r="L45" s="148"/>
      <c r="M45" s="150"/>
      <c r="N45" s="179"/>
      <c r="O45" s="142"/>
      <c r="P45" s="142"/>
      <c r="Q45" s="142"/>
    </row>
    <row r="46" spans="2:17" s="4" customFormat="1" ht="42.75">
      <c r="B46" s="15" t="s">
        <v>47</v>
      </c>
      <c r="C46" s="11" t="s">
        <v>48</v>
      </c>
      <c r="D46" s="16" t="s">
        <v>12</v>
      </c>
      <c r="E46" s="58"/>
      <c r="F46" s="39"/>
      <c r="G46" s="39"/>
      <c r="H46" s="39"/>
      <c r="I46" s="39"/>
      <c r="J46" s="16" t="s">
        <v>25</v>
      </c>
      <c r="K46" s="30" t="s">
        <v>16</v>
      </c>
      <c r="L46" s="31" t="s">
        <v>49</v>
      </c>
      <c r="M46" s="31">
        <v>43046</v>
      </c>
      <c r="N46" s="36">
        <v>43220</v>
      </c>
      <c r="O46" s="33">
        <v>4750</v>
      </c>
      <c r="P46" s="33">
        <f>1000+1000+750+750</f>
        <v>3500</v>
      </c>
      <c r="Q46" s="34"/>
    </row>
    <row r="47" spans="2:17" s="4" customFormat="1" ht="42.75">
      <c r="B47" s="15" t="s">
        <v>50</v>
      </c>
      <c r="C47" s="11" t="s">
        <v>51</v>
      </c>
      <c r="D47" s="39"/>
      <c r="E47" s="39" t="s">
        <v>12</v>
      </c>
      <c r="F47" s="39"/>
      <c r="G47" s="39"/>
      <c r="H47" s="39"/>
      <c r="I47" s="39"/>
      <c r="J47" s="16" t="s">
        <v>53</v>
      </c>
      <c r="K47" s="30" t="s">
        <v>16</v>
      </c>
      <c r="L47" s="31" t="s">
        <v>52</v>
      </c>
      <c r="M47" s="31">
        <v>43053</v>
      </c>
      <c r="N47" s="32">
        <v>43250</v>
      </c>
      <c r="O47" s="33">
        <v>39813.63</v>
      </c>
      <c r="P47" s="33">
        <f>9790.92+9529.09</f>
        <v>19320.010000000002</v>
      </c>
      <c r="Q47" s="34"/>
    </row>
    <row r="48" spans="2:17" s="4" customFormat="1" ht="42.75">
      <c r="B48" s="15" t="s">
        <v>54</v>
      </c>
      <c r="C48" s="11" t="s">
        <v>55</v>
      </c>
      <c r="D48" s="16" t="s">
        <v>12</v>
      </c>
      <c r="E48" s="38"/>
      <c r="F48" s="39"/>
      <c r="G48" s="39"/>
      <c r="H48" s="39"/>
      <c r="I48" s="39"/>
      <c r="J48" s="16" t="s">
        <v>25</v>
      </c>
      <c r="K48" s="30" t="s">
        <v>16</v>
      </c>
      <c r="L48" s="16" t="s">
        <v>56</v>
      </c>
      <c r="M48" s="31">
        <v>43054</v>
      </c>
      <c r="N48" s="36">
        <v>43465</v>
      </c>
      <c r="O48" s="33">
        <v>6300</v>
      </c>
      <c r="P48" s="33">
        <f>1800</f>
        <v>1800</v>
      </c>
      <c r="Q48" s="34"/>
    </row>
    <row r="49" spans="2:17" s="4" customFormat="1" ht="42.75">
      <c r="B49" s="15" t="s">
        <v>547</v>
      </c>
      <c r="C49" s="11" t="s">
        <v>57</v>
      </c>
      <c r="D49" s="16"/>
      <c r="E49" s="16" t="s">
        <v>12</v>
      </c>
      <c r="F49" s="39"/>
      <c r="G49" s="39"/>
      <c r="H49" s="39"/>
      <c r="I49" s="39"/>
      <c r="J49" s="16" t="s">
        <v>53</v>
      </c>
      <c r="K49" s="30" t="s">
        <v>16</v>
      </c>
      <c r="L49" s="31" t="s">
        <v>58</v>
      </c>
      <c r="M49" s="31">
        <v>43060</v>
      </c>
      <c r="N49" s="32">
        <v>43250</v>
      </c>
      <c r="O49" s="33">
        <v>20184.44</v>
      </c>
      <c r="P49" s="33"/>
      <c r="Q49" s="34"/>
    </row>
    <row r="50" spans="2:17" s="6" customFormat="1" ht="57">
      <c r="B50" s="24" t="s">
        <v>35</v>
      </c>
      <c r="C50" s="66" t="s">
        <v>59</v>
      </c>
      <c r="D50" s="63"/>
      <c r="E50" s="63" t="s">
        <v>12</v>
      </c>
      <c r="F50" s="63"/>
      <c r="G50" s="63"/>
      <c r="H50" s="63"/>
      <c r="I50" s="63"/>
      <c r="J50" s="30" t="s">
        <v>25</v>
      </c>
      <c r="K50" s="30" t="s">
        <v>16</v>
      </c>
      <c r="L50" s="42" t="s">
        <v>60</v>
      </c>
      <c r="M50" s="42">
        <v>43061</v>
      </c>
      <c r="N50" s="36">
        <v>43281</v>
      </c>
      <c r="O50" s="64">
        <v>35259.83</v>
      </c>
      <c r="P50" s="64">
        <f>19858.98+17944.23</f>
        <v>37803.21</v>
      </c>
      <c r="Q50" s="35"/>
    </row>
    <row r="51" spans="2:17" s="6" customFormat="1" ht="42.75">
      <c r="B51" s="24" t="s">
        <v>61</v>
      </c>
      <c r="C51" s="66" t="s">
        <v>66</v>
      </c>
      <c r="D51" s="63"/>
      <c r="E51" s="63" t="s">
        <v>12</v>
      </c>
      <c r="F51" s="63"/>
      <c r="G51" s="63"/>
      <c r="H51" s="63"/>
      <c r="I51" s="63"/>
      <c r="J51" s="30" t="s">
        <v>25</v>
      </c>
      <c r="K51" s="30" t="s">
        <v>16</v>
      </c>
      <c r="L51" s="42" t="s">
        <v>63</v>
      </c>
      <c r="M51" s="42">
        <v>43066</v>
      </c>
      <c r="N51" s="36">
        <v>43190</v>
      </c>
      <c r="O51" s="64">
        <v>7000</v>
      </c>
      <c r="P51" s="64">
        <f>2912+4368</f>
        <v>7280</v>
      </c>
      <c r="Q51" s="35"/>
    </row>
    <row r="52" spans="2:17" s="6" customFormat="1" ht="42.75">
      <c r="B52" s="24" t="s">
        <v>64</v>
      </c>
      <c r="C52" s="67" t="s">
        <v>62</v>
      </c>
      <c r="D52" s="63"/>
      <c r="E52" s="30" t="s">
        <v>12</v>
      </c>
      <c r="F52" s="63"/>
      <c r="G52" s="63"/>
      <c r="H52" s="63"/>
      <c r="I52" s="63"/>
      <c r="J52" s="30" t="s">
        <v>25</v>
      </c>
      <c r="K52" s="30" t="s">
        <v>16</v>
      </c>
      <c r="L52" s="42" t="s">
        <v>65</v>
      </c>
      <c r="M52" s="42">
        <v>43067</v>
      </c>
      <c r="N52" s="36">
        <v>43190</v>
      </c>
      <c r="O52" s="64">
        <v>18000</v>
      </c>
      <c r="P52" s="64">
        <f>14428.8+4809.8</f>
        <v>19238.6</v>
      </c>
      <c r="Q52" s="35"/>
    </row>
    <row r="53" spans="1:17" ht="42.75">
      <c r="A53" s="4"/>
      <c r="B53" s="15" t="s">
        <v>133</v>
      </c>
      <c r="C53" s="11" t="s">
        <v>134</v>
      </c>
      <c r="D53" s="38"/>
      <c r="E53" s="16" t="s">
        <v>12</v>
      </c>
      <c r="F53" s="39"/>
      <c r="G53" s="39"/>
      <c r="H53" s="39"/>
      <c r="I53" s="39"/>
      <c r="J53" s="16" t="s">
        <v>25</v>
      </c>
      <c r="K53" s="30" t="s">
        <v>16</v>
      </c>
      <c r="L53" s="16" t="s">
        <v>135</v>
      </c>
      <c r="M53" s="31">
        <v>43084</v>
      </c>
      <c r="N53" s="32">
        <v>43087</v>
      </c>
      <c r="O53" s="33">
        <v>14000</v>
      </c>
      <c r="P53" s="33">
        <v>14560</v>
      </c>
      <c r="Q53" s="34"/>
    </row>
    <row r="54" spans="1:17" ht="30" customHeight="1">
      <c r="A54" s="4"/>
      <c r="B54" s="15" t="s">
        <v>67</v>
      </c>
      <c r="C54" s="11" t="s">
        <v>68</v>
      </c>
      <c r="D54" s="16" t="s">
        <v>12</v>
      </c>
      <c r="E54" s="54"/>
      <c r="F54" s="39"/>
      <c r="G54" s="39"/>
      <c r="H54" s="39"/>
      <c r="I54" s="39"/>
      <c r="J54" s="16" t="s">
        <v>25</v>
      </c>
      <c r="K54" s="30" t="s">
        <v>15</v>
      </c>
      <c r="L54" s="31" t="s">
        <v>69</v>
      </c>
      <c r="M54" s="31">
        <v>43089</v>
      </c>
      <c r="N54" s="32" t="s">
        <v>17</v>
      </c>
      <c r="O54" s="33">
        <v>2000</v>
      </c>
      <c r="P54" s="33">
        <v>2458.24</v>
      </c>
      <c r="Q54" s="34"/>
    </row>
    <row r="55" spans="2:23" ht="57">
      <c r="B55" s="15" t="s">
        <v>70</v>
      </c>
      <c r="C55" s="11" t="s">
        <v>71</v>
      </c>
      <c r="D55" s="38"/>
      <c r="E55" s="16" t="s">
        <v>12</v>
      </c>
      <c r="F55" s="39"/>
      <c r="G55" s="39"/>
      <c r="H55" s="39"/>
      <c r="I55" s="39"/>
      <c r="J55" s="16" t="s">
        <v>25</v>
      </c>
      <c r="K55" s="30" t="s">
        <v>16</v>
      </c>
      <c r="L55" s="32" t="s">
        <v>72</v>
      </c>
      <c r="M55" s="45">
        <v>43090</v>
      </c>
      <c r="N55" s="45">
        <v>43281</v>
      </c>
      <c r="O55" s="33">
        <v>19950</v>
      </c>
      <c r="P55" s="33">
        <f>9975</f>
        <v>9975</v>
      </c>
      <c r="Q55" s="34"/>
      <c r="V55" s="78"/>
      <c r="W55" s="78"/>
    </row>
    <row r="56" spans="2:17" ht="42.75">
      <c r="B56" s="15" t="s">
        <v>73</v>
      </c>
      <c r="C56" s="11" t="s">
        <v>74</v>
      </c>
      <c r="D56" s="16"/>
      <c r="E56" s="16" t="s">
        <v>12</v>
      </c>
      <c r="F56" s="39"/>
      <c r="G56" s="39"/>
      <c r="H56" s="39"/>
      <c r="I56" s="39"/>
      <c r="J56" s="16" t="s">
        <v>25</v>
      </c>
      <c r="K56" s="30" t="s">
        <v>16</v>
      </c>
      <c r="L56" s="31" t="s">
        <v>75</v>
      </c>
      <c r="M56" s="31">
        <v>43090</v>
      </c>
      <c r="N56" s="32">
        <v>43131</v>
      </c>
      <c r="O56" s="33">
        <v>7000</v>
      </c>
      <c r="P56" s="33">
        <f>3400</f>
        <v>3400</v>
      </c>
      <c r="Q56" s="34"/>
    </row>
    <row r="57" spans="2:17" ht="42.75">
      <c r="B57" s="15" t="s">
        <v>242</v>
      </c>
      <c r="C57" s="11" t="s">
        <v>77</v>
      </c>
      <c r="D57" s="16"/>
      <c r="E57" s="16" t="s">
        <v>12</v>
      </c>
      <c r="F57" s="39"/>
      <c r="G57" s="39"/>
      <c r="H57" s="39"/>
      <c r="I57" s="39"/>
      <c r="J57" s="16" t="s">
        <v>25</v>
      </c>
      <c r="K57" s="30" t="s">
        <v>16</v>
      </c>
      <c r="L57" s="31" t="s">
        <v>78</v>
      </c>
      <c r="M57" s="31">
        <v>43096</v>
      </c>
      <c r="N57" s="32" t="s">
        <v>29</v>
      </c>
      <c r="O57" s="33">
        <v>1950</v>
      </c>
      <c r="P57" s="33"/>
      <c r="Q57" s="34"/>
    </row>
    <row r="58" spans="2:17" ht="36.75" customHeight="1">
      <c r="B58" s="151" t="s">
        <v>243</v>
      </c>
      <c r="C58" s="173" t="s">
        <v>79</v>
      </c>
      <c r="D58" s="143"/>
      <c r="E58" s="143" t="s">
        <v>12</v>
      </c>
      <c r="F58" s="143"/>
      <c r="G58" s="143"/>
      <c r="H58" s="143"/>
      <c r="I58" s="143"/>
      <c r="J58" s="143" t="s">
        <v>25</v>
      </c>
      <c r="K58" s="147" t="s">
        <v>16</v>
      </c>
      <c r="L58" s="31" t="s">
        <v>237</v>
      </c>
      <c r="M58" s="31">
        <v>42438</v>
      </c>
      <c r="N58" s="155" t="s">
        <v>29</v>
      </c>
      <c r="O58" s="141">
        <v>37127.68</v>
      </c>
      <c r="P58" s="141">
        <f>7280+9573.91</f>
        <v>16853.91</v>
      </c>
      <c r="Q58" s="141"/>
    </row>
    <row r="59" spans="2:17" ht="36.75" customHeight="1">
      <c r="B59" s="183"/>
      <c r="C59" s="184"/>
      <c r="D59" s="177"/>
      <c r="E59" s="177"/>
      <c r="F59" s="177"/>
      <c r="G59" s="177"/>
      <c r="H59" s="177"/>
      <c r="I59" s="177"/>
      <c r="J59" s="177"/>
      <c r="K59" s="180"/>
      <c r="L59" s="31" t="s">
        <v>235</v>
      </c>
      <c r="M59" s="31">
        <v>42731</v>
      </c>
      <c r="N59" s="175"/>
      <c r="O59" s="176"/>
      <c r="P59" s="176"/>
      <c r="Q59" s="176"/>
    </row>
    <row r="60" spans="2:17" ht="38.25" customHeight="1">
      <c r="B60" s="152"/>
      <c r="C60" s="174"/>
      <c r="D60" s="144"/>
      <c r="E60" s="144"/>
      <c r="F60" s="144"/>
      <c r="G60" s="144"/>
      <c r="H60" s="144"/>
      <c r="I60" s="144"/>
      <c r="J60" s="144"/>
      <c r="K60" s="148"/>
      <c r="L60" s="31" t="s">
        <v>236</v>
      </c>
      <c r="M60" s="31">
        <v>43122</v>
      </c>
      <c r="N60" s="156"/>
      <c r="O60" s="142"/>
      <c r="P60" s="142"/>
      <c r="Q60" s="142"/>
    </row>
    <row r="61" spans="2:17" ht="42.75">
      <c r="B61" s="15" t="s">
        <v>80</v>
      </c>
      <c r="C61" s="12" t="s">
        <v>81</v>
      </c>
      <c r="D61" s="39"/>
      <c r="E61" s="16" t="s">
        <v>12</v>
      </c>
      <c r="F61" s="39"/>
      <c r="G61" s="39"/>
      <c r="H61" s="39"/>
      <c r="I61" s="39"/>
      <c r="J61" s="16" t="s">
        <v>25</v>
      </c>
      <c r="K61" s="30" t="s">
        <v>16</v>
      </c>
      <c r="L61" s="31" t="s">
        <v>82</v>
      </c>
      <c r="M61" s="31">
        <v>43124</v>
      </c>
      <c r="N61" s="32">
        <v>43480</v>
      </c>
      <c r="O61" s="33">
        <v>16000</v>
      </c>
      <c r="P61" s="33">
        <f>8550.4</f>
        <v>8550.4</v>
      </c>
      <c r="Q61" s="34"/>
    </row>
    <row r="62" spans="2:17" s="6" customFormat="1" ht="28.5">
      <c r="B62" s="15" t="s">
        <v>83</v>
      </c>
      <c r="C62" s="11" t="s">
        <v>84</v>
      </c>
      <c r="D62" s="54"/>
      <c r="E62" s="16" t="s">
        <v>12</v>
      </c>
      <c r="F62" s="39"/>
      <c r="G62" s="39"/>
      <c r="H62" s="39"/>
      <c r="I62" s="39"/>
      <c r="J62" s="16" t="s">
        <v>25</v>
      </c>
      <c r="K62" s="30" t="s">
        <v>28</v>
      </c>
      <c r="L62" s="31" t="s">
        <v>85</v>
      </c>
      <c r="M62" s="31">
        <v>43125</v>
      </c>
      <c r="N62" s="45">
        <v>43145</v>
      </c>
      <c r="O62" s="33">
        <v>6210</v>
      </c>
      <c r="P62" s="33"/>
      <c r="Q62" s="34"/>
    </row>
    <row r="63" spans="2:17" s="6" customFormat="1" ht="42.75">
      <c r="B63" s="15" t="s">
        <v>86</v>
      </c>
      <c r="C63" s="9" t="s">
        <v>87</v>
      </c>
      <c r="D63" s="16"/>
      <c r="E63" s="16" t="s">
        <v>12</v>
      </c>
      <c r="F63" s="39"/>
      <c r="G63" s="39"/>
      <c r="H63" s="39"/>
      <c r="I63" s="39"/>
      <c r="J63" s="16" t="s">
        <v>25</v>
      </c>
      <c r="K63" s="30" t="s">
        <v>16</v>
      </c>
      <c r="L63" s="31" t="s">
        <v>88</v>
      </c>
      <c r="M63" s="31">
        <v>43132</v>
      </c>
      <c r="N63" s="32">
        <v>43448</v>
      </c>
      <c r="O63" s="33">
        <v>10952.75</v>
      </c>
      <c r="P63" s="33">
        <f>2434.43</f>
        <v>2434.43</v>
      </c>
      <c r="Q63" s="34"/>
    </row>
    <row r="64" spans="2:17" s="6" customFormat="1" ht="57">
      <c r="B64" s="15" t="s">
        <v>91</v>
      </c>
      <c r="C64" s="11" t="s">
        <v>92</v>
      </c>
      <c r="D64" s="16"/>
      <c r="E64" s="16" t="s">
        <v>12</v>
      </c>
      <c r="F64" s="39"/>
      <c r="G64" s="39"/>
      <c r="H64" s="39"/>
      <c r="I64" s="39"/>
      <c r="J64" s="16" t="s">
        <v>25</v>
      </c>
      <c r="K64" s="30" t="s">
        <v>16</v>
      </c>
      <c r="L64" s="31" t="s">
        <v>93</v>
      </c>
      <c r="M64" s="31">
        <v>43136</v>
      </c>
      <c r="N64" s="32">
        <v>43448</v>
      </c>
      <c r="O64" s="33">
        <v>7485.31</v>
      </c>
      <c r="P64" s="33">
        <f>5158.94</f>
        <v>5158.94</v>
      </c>
      <c r="Q64" s="34"/>
    </row>
    <row r="65" spans="2:17" s="6" customFormat="1" ht="42.75">
      <c r="B65" s="15" t="s">
        <v>94</v>
      </c>
      <c r="C65" s="11" t="s">
        <v>95</v>
      </c>
      <c r="D65" s="38"/>
      <c r="E65" s="16" t="s">
        <v>12</v>
      </c>
      <c r="F65" s="39"/>
      <c r="G65" s="39"/>
      <c r="H65" s="39"/>
      <c r="I65" s="39"/>
      <c r="J65" s="16" t="s">
        <v>25</v>
      </c>
      <c r="K65" s="30" t="s">
        <v>16</v>
      </c>
      <c r="L65" s="31" t="s">
        <v>96</v>
      </c>
      <c r="M65" s="31">
        <v>43137</v>
      </c>
      <c r="N65" s="32">
        <v>43448</v>
      </c>
      <c r="O65" s="33">
        <v>15531</v>
      </c>
      <c r="P65" s="33">
        <f>7256.45</f>
        <v>7256.45</v>
      </c>
      <c r="Q65" s="34"/>
    </row>
    <row r="66" spans="2:17" s="6" customFormat="1" ht="42.75">
      <c r="B66" s="15" t="s">
        <v>244</v>
      </c>
      <c r="C66" s="11" t="s">
        <v>97</v>
      </c>
      <c r="D66" s="39"/>
      <c r="E66" s="16" t="s">
        <v>12</v>
      </c>
      <c r="F66" s="39"/>
      <c r="G66" s="39"/>
      <c r="H66" s="39"/>
      <c r="I66" s="39"/>
      <c r="J66" s="16" t="s">
        <v>25</v>
      </c>
      <c r="K66" s="30" t="s">
        <v>16</v>
      </c>
      <c r="L66" s="31" t="s">
        <v>98</v>
      </c>
      <c r="M66" s="31">
        <v>43140</v>
      </c>
      <c r="N66" s="32">
        <v>43448</v>
      </c>
      <c r="O66" s="33">
        <v>7359.89</v>
      </c>
      <c r="P66" s="33">
        <f>2874.06</f>
        <v>2874.06</v>
      </c>
      <c r="Q66" s="34"/>
    </row>
    <row r="67" spans="2:18" s="6" customFormat="1" ht="57">
      <c r="B67" s="15" t="s">
        <v>245</v>
      </c>
      <c r="C67" s="11" t="s">
        <v>136</v>
      </c>
      <c r="D67" s="16"/>
      <c r="E67" s="16" t="s">
        <v>12</v>
      </c>
      <c r="F67" s="39"/>
      <c r="G67" s="39"/>
      <c r="H67" s="39"/>
      <c r="I67" s="39"/>
      <c r="J67" s="16" t="s">
        <v>53</v>
      </c>
      <c r="K67" s="16" t="s">
        <v>28</v>
      </c>
      <c r="L67" s="31" t="s">
        <v>137</v>
      </c>
      <c r="M67" s="31">
        <v>43159</v>
      </c>
      <c r="N67" s="32" t="s">
        <v>150</v>
      </c>
      <c r="O67" s="33">
        <v>96102.76</v>
      </c>
      <c r="P67" s="33">
        <f>16970.06+2933.33+1669.8+1287.48+7822.68+7496.61+12440.16+6469.95+17848.14</f>
        <v>74938.20999999999</v>
      </c>
      <c r="Q67" s="34"/>
      <c r="R67" s="22"/>
    </row>
    <row r="68" spans="2:17" s="6" customFormat="1" ht="42.75">
      <c r="B68" s="15" t="s">
        <v>165</v>
      </c>
      <c r="C68" s="11" t="s">
        <v>138</v>
      </c>
      <c r="D68" s="16"/>
      <c r="E68" s="38"/>
      <c r="F68" s="39"/>
      <c r="G68" s="16" t="s">
        <v>12</v>
      </c>
      <c r="H68" s="39"/>
      <c r="I68" s="39"/>
      <c r="J68" s="16" t="s">
        <v>25</v>
      </c>
      <c r="K68" s="30" t="s">
        <v>15</v>
      </c>
      <c r="L68" s="31" t="s">
        <v>139</v>
      </c>
      <c r="M68" s="31">
        <v>43160</v>
      </c>
      <c r="N68" s="32" t="s">
        <v>140</v>
      </c>
      <c r="O68" s="33">
        <v>6600</v>
      </c>
      <c r="P68" s="33">
        <f>2041.16+1661.52</f>
        <v>3702.6800000000003</v>
      </c>
      <c r="Q68" s="34">
        <f>665.9+1430.1</f>
        <v>2096</v>
      </c>
    </row>
    <row r="69" spans="2:17" s="6" customFormat="1" ht="42.75">
      <c r="B69" s="15" t="s">
        <v>141</v>
      </c>
      <c r="C69" s="11" t="s">
        <v>142</v>
      </c>
      <c r="D69" s="16"/>
      <c r="E69" s="16" t="s">
        <v>12</v>
      </c>
      <c r="F69" s="39"/>
      <c r="G69" s="39"/>
      <c r="H69" s="39"/>
      <c r="I69" s="39"/>
      <c r="J69" s="16" t="s">
        <v>25</v>
      </c>
      <c r="K69" s="30" t="s">
        <v>16</v>
      </c>
      <c r="L69" s="31" t="s">
        <v>143</v>
      </c>
      <c r="M69" s="31">
        <v>43171</v>
      </c>
      <c r="N69" s="32" t="s">
        <v>150</v>
      </c>
      <c r="O69" s="33">
        <v>6860</v>
      </c>
      <c r="P69" s="33"/>
      <c r="Q69" s="34"/>
    </row>
    <row r="70" spans="2:17" s="6" customFormat="1" ht="57">
      <c r="B70" s="15" t="s">
        <v>246</v>
      </c>
      <c r="C70" s="13" t="s">
        <v>144</v>
      </c>
      <c r="D70" s="38"/>
      <c r="E70" s="16" t="s">
        <v>12</v>
      </c>
      <c r="F70" s="39"/>
      <c r="G70" s="39"/>
      <c r="H70" s="39"/>
      <c r="I70" s="39"/>
      <c r="J70" s="16" t="s">
        <v>25</v>
      </c>
      <c r="K70" s="30" t="s">
        <v>16</v>
      </c>
      <c r="L70" s="42" t="s">
        <v>145</v>
      </c>
      <c r="M70" s="42">
        <v>43171</v>
      </c>
      <c r="N70" s="32" t="s">
        <v>146</v>
      </c>
      <c r="O70" s="33">
        <v>7894.16</v>
      </c>
      <c r="P70" s="33"/>
      <c r="Q70" s="34"/>
    </row>
    <row r="71" spans="2:17" s="6" customFormat="1" ht="42.75">
      <c r="B71" s="15" t="s">
        <v>151</v>
      </c>
      <c r="C71" s="11" t="s">
        <v>152</v>
      </c>
      <c r="D71" s="16"/>
      <c r="E71" s="16" t="s">
        <v>12</v>
      </c>
      <c r="F71" s="39"/>
      <c r="G71" s="16"/>
      <c r="H71" s="39"/>
      <c r="I71" s="39"/>
      <c r="J71" s="16" t="s">
        <v>25</v>
      </c>
      <c r="K71" s="30" t="s">
        <v>16</v>
      </c>
      <c r="L71" s="31" t="s">
        <v>153</v>
      </c>
      <c r="M71" s="31">
        <v>43181</v>
      </c>
      <c r="N71" s="32" t="s">
        <v>154</v>
      </c>
      <c r="O71" s="33">
        <v>9623.24</v>
      </c>
      <c r="P71" s="33">
        <v>10285.32</v>
      </c>
      <c r="Q71" s="34"/>
    </row>
    <row r="72" spans="2:17" s="6" customFormat="1" ht="42.75">
      <c r="B72" s="15" t="s">
        <v>155</v>
      </c>
      <c r="C72" s="13" t="s">
        <v>156</v>
      </c>
      <c r="D72" s="16" t="s">
        <v>12</v>
      </c>
      <c r="E72" s="16"/>
      <c r="F72" s="39"/>
      <c r="G72" s="39"/>
      <c r="H72" s="39"/>
      <c r="I72" s="39"/>
      <c r="J72" s="16" t="s">
        <v>25</v>
      </c>
      <c r="K72" s="30" t="s">
        <v>16</v>
      </c>
      <c r="L72" s="31" t="s">
        <v>157</v>
      </c>
      <c r="M72" s="31">
        <v>43189</v>
      </c>
      <c r="N72" s="32">
        <v>43585</v>
      </c>
      <c r="O72" s="33">
        <v>2500</v>
      </c>
      <c r="P72" s="33">
        <v>2702.5</v>
      </c>
      <c r="Q72" s="34"/>
    </row>
    <row r="73" spans="2:17" s="6" customFormat="1" ht="42.75">
      <c r="B73" s="15" t="s">
        <v>158</v>
      </c>
      <c r="C73" s="11" t="s">
        <v>159</v>
      </c>
      <c r="D73" s="54"/>
      <c r="E73" s="16" t="s">
        <v>12</v>
      </c>
      <c r="F73" s="39"/>
      <c r="G73" s="39"/>
      <c r="H73" s="39"/>
      <c r="I73" s="39"/>
      <c r="J73" s="16" t="s">
        <v>25</v>
      </c>
      <c r="K73" s="30" t="s">
        <v>16</v>
      </c>
      <c r="L73" s="31" t="s">
        <v>160</v>
      </c>
      <c r="M73" s="31">
        <v>43189</v>
      </c>
      <c r="N73" s="35" t="s">
        <v>161</v>
      </c>
      <c r="O73" s="33">
        <v>17500</v>
      </c>
      <c r="P73" s="33">
        <f>5500+2750+2750+2750</f>
        <v>13750</v>
      </c>
      <c r="Q73" s="34"/>
    </row>
    <row r="74" spans="2:17" s="6" customFormat="1" ht="57">
      <c r="B74" s="24" t="s">
        <v>130</v>
      </c>
      <c r="C74" s="66" t="s">
        <v>166</v>
      </c>
      <c r="D74" s="30"/>
      <c r="E74" s="30" t="s">
        <v>12</v>
      </c>
      <c r="F74" s="63"/>
      <c r="G74" s="30"/>
      <c r="H74" s="63"/>
      <c r="I74" s="63"/>
      <c r="J74" s="30" t="s">
        <v>25</v>
      </c>
      <c r="K74" s="30" t="s">
        <v>16</v>
      </c>
      <c r="L74" s="42" t="s">
        <v>167</v>
      </c>
      <c r="M74" s="42">
        <v>43194</v>
      </c>
      <c r="N74" s="35" t="s">
        <v>168</v>
      </c>
      <c r="O74" s="64">
        <v>4323.52</v>
      </c>
      <c r="P74" s="64">
        <v>3756.6</v>
      </c>
      <c r="Q74" s="35"/>
    </row>
    <row r="75" spans="2:17" s="6" customFormat="1" ht="71.25">
      <c r="B75" s="15" t="s">
        <v>35</v>
      </c>
      <c r="C75" s="17" t="s">
        <v>169</v>
      </c>
      <c r="D75" s="25"/>
      <c r="E75" s="16" t="s">
        <v>12</v>
      </c>
      <c r="F75" s="39"/>
      <c r="G75" s="39"/>
      <c r="H75" s="39"/>
      <c r="I75" s="39"/>
      <c r="J75" s="16" t="s">
        <v>25</v>
      </c>
      <c r="K75" s="30" t="s">
        <v>16</v>
      </c>
      <c r="L75" s="31" t="s">
        <v>170</v>
      </c>
      <c r="M75" s="31">
        <v>43201</v>
      </c>
      <c r="N75" s="47">
        <v>43215</v>
      </c>
      <c r="O75" s="33">
        <v>1681.57</v>
      </c>
      <c r="P75" s="33">
        <v>1797.26</v>
      </c>
      <c r="Q75" s="34"/>
    </row>
    <row r="76" spans="2:17" s="6" customFormat="1" ht="42.75">
      <c r="B76" s="15" t="s">
        <v>171</v>
      </c>
      <c r="C76" s="18" t="s">
        <v>172</v>
      </c>
      <c r="D76" s="25"/>
      <c r="E76" s="16" t="s">
        <v>12</v>
      </c>
      <c r="F76" s="39"/>
      <c r="G76" s="39"/>
      <c r="H76" s="39"/>
      <c r="I76" s="39"/>
      <c r="J76" s="16" t="s">
        <v>25</v>
      </c>
      <c r="K76" s="30" t="s">
        <v>16</v>
      </c>
      <c r="L76" s="31" t="s">
        <v>173</v>
      </c>
      <c r="M76" s="31">
        <v>43203</v>
      </c>
      <c r="N76" s="47">
        <v>43646</v>
      </c>
      <c r="O76" s="33">
        <v>43800</v>
      </c>
      <c r="P76" s="33">
        <f>13800+11100+6000+750+5250+3900+1500</f>
        <v>42300</v>
      </c>
      <c r="Q76" s="34"/>
    </row>
    <row r="77" spans="2:17" s="5" customFormat="1" ht="43.5" customHeight="1">
      <c r="B77" s="24" t="s">
        <v>174</v>
      </c>
      <c r="C77" s="19" t="s">
        <v>175</v>
      </c>
      <c r="D77" s="57"/>
      <c r="E77" s="16" t="s">
        <v>12</v>
      </c>
      <c r="F77" s="16"/>
      <c r="G77" s="16"/>
      <c r="H77" s="16"/>
      <c r="I77" s="16"/>
      <c r="J77" s="16" t="s">
        <v>25</v>
      </c>
      <c r="K77" s="30" t="s">
        <v>16</v>
      </c>
      <c r="L77" s="31" t="s">
        <v>176</v>
      </c>
      <c r="M77" s="31">
        <v>43208</v>
      </c>
      <c r="N77" s="32">
        <v>43465</v>
      </c>
      <c r="O77" s="34">
        <v>11756</v>
      </c>
      <c r="P77" s="46">
        <f>6381.23</f>
        <v>6381.23</v>
      </c>
      <c r="Q77" s="34"/>
    </row>
    <row r="78" spans="2:17" s="6" customFormat="1" ht="42.75">
      <c r="B78" s="15" t="s">
        <v>177</v>
      </c>
      <c r="C78" s="20" t="s">
        <v>178</v>
      </c>
      <c r="D78" s="25"/>
      <c r="E78" s="16" t="s">
        <v>12</v>
      </c>
      <c r="F78" s="39"/>
      <c r="G78" s="39"/>
      <c r="H78" s="39"/>
      <c r="I78" s="39"/>
      <c r="J78" s="16" t="s">
        <v>25</v>
      </c>
      <c r="K78" s="30" t="s">
        <v>16</v>
      </c>
      <c r="L78" s="31" t="s">
        <v>179</v>
      </c>
      <c r="M78" s="31">
        <v>43210</v>
      </c>
      <c r="N78" s="47">
        <v>43585</v>
      </c>
      <c r="O78" s="33">
        <v>8830.31</v>
      </c>
      <c r="P78" s="33">
        <v>7550.27</v>
      </c>
      <c r="Q78" s="34"/>
    </row>
    <row r="79" spans="2:17" s="6" customFormat="1" ht="42.75">
      <c r="B79" s="15" t="s">
        <v>181</v>
      </c>
      <c r="C79" s="11" t="s">
        <v>182</v>
      </c>
      <c r="D79" s="21"/>
      <c r="E79" s="16" t="s">
        <v>12</v>
      </c>
      <c r="F79" s="39"/>
      <c r="G79" s="39"/>
      <c r="H79" s="39"/>
      <c r="I79" s="39"/>
      <c r="J79" s="16" t="s">
        <v>25</v>
      </c>
      <c r="K79" s="30" t="s">
        <v>16</v>
      </c>
      <c r="L79" s="31" t="s">
        <v>183</v>
      </c>
      <c r="M79" s="31">
        <v>43228</v>
      </c>
      <c r="N79" s="32">
        <v>43238</v>
      </c>
      <c r="O79" s="33">
        <v>450</v>
      </c>
      <c r="P79" s="33"/>
      <c r="Q79" s="34"/>
    </row>
    <row r="80" spans="2:17" s="6" customFormat="1" ht="42.75">
      <c r="B80" s="15" t="s">
        <v>247</v>
      </c>
      <c r="C80" s="11" t="s">
        <v>185</v>
      </c>
      <c r="D80" s="54"/>
      <c r="E80" s="16" t="s">
        <v>12</v>
      </c>
      <c r="F80" s="39"/>
      <c r="G80" s="39"/>
      <c r="H80" s="39"/>
      <c r="I80" s="39"/>
      <c r="J80" s="16" t="s">
        <v>25</v>
      </c>
      <c r="K80" s="30" t="s">
        <v>16</v>
      </c>
      <c r="L80" s="31" t="s">
        <v>184</v>
      </c>
      <c r="M80" s="31">
        <v>43229</v>
      </c>
      <c r="N80" s="45">
        <v>43281</v>
      </c>
      <c r="O80" s="33">
        <v>6137.7</v>
      </c>
      <c r="P80" s="33">
        <v>6559.98</v>
      </c>
      <c r="Q80" s="34"/>
    </row>
    <row r="81" spans="2:17" s="6" customFormat="1" ht="42.75">
      <c r="B81" s="15" t="s">
        <v>188</v>
      </c>
      <c r="C81" s="10" t="s">
        <v>187</v>
      </c>
      <c r="D81" s="21"/>
      <c r="E81" s="16" t="s">
        <v>12</v>
      </c>
      <c r="F81" s="39"/>
      <c r="G81" s="39"/>
      <c r="H81" s="39"/>
      <c r="I81" s="39"/>
      <c r="J81" s="16" t="s">
        <v>25</v>
      </c>
      <c r="K81" s="30" t="s">
        <v>16</v>
      </c>
      <c r="L81" s="31" t="s">
        <v>186</v>
      </c>
      <c r="M81" s="31">
        <v>43245</v>
      </c>
      <c r="N81" s="32">
        <v>43404</v>
      </c>
      <c r="O81" s="33">
        <v>12966.03</v>
      </c>
      <c r="P81" s="33">
        <f>9359.64</f>
        <v>9359.64</v>
      </c>
      <c r="Q81" s="34"/>
    </row>
    <row r="82" spans="2:17" s="6" customFormat="1" ht="57">
      <c r="B82" s="15" t="s">
        <v>191</v>
      </c>
      <c r="C82" s="10" t="s">
        <v>190</v>
      </c>
      <c r="D82" s="21"/>
      <c r="E82" s="16" t="s">
        <v>12</v>
      </c>
      <c r="F82" s="39"/>
      <c r="G82" s="39"/>
      <c r="H82" s="39"/>
      <c r="I82" s="39"/>
      <c r="J82" s="16" t="s">
        <v>25</v>
      </c>
      <c r="K82" s="30" t="s">
        <v>16</v>
      </c>
      <c r="L82" s="31" t="s">
        <v>189</v>
      </c>
      <c r="M82" s="31">
        <v>43249</v>
      </c>
      <c r="N82" s="32">
        <v>43404</v>
      </c>
      <c r="O82" s="33">
        <v>13640.8</v>
      </c>
      <c r="P82" s="33">
        <f>8182.66</f>
        <v>8182.66</v>
      </c>
      <c r="Q82" s="34"/>
    </row>
    <row r="83" spans="2:17" ht="42.75">
      <c r="B83" s="15" t="s">
        <v>194</v>
      </c>
      <c r="C83" s="11" t="s">
        <v>193</v>
      </c>
      <c r="D83" s="16"/>
      <c r="E83" s="16" t="s">
        <v>12</v>
      </c>
      <c r="F83" s="39"/>
      <c r="G83" s="16"/>
      <c r="H83" s="39"/>
      <c r="I83" s="39"/>
      <c r="J83" s="16" t="s">
        <v>25</v>
      </c>
      <c r="K83" s="30" t="s">
        <v>16</v>
      </c>
      <c r="L83" s="31" t="s">
        <v>192</v>
      </c>
      <c r="M83" s="31">
        <v>43252</v>
      </c>
      <c r="N83" s="32" t="s">
        <v>154</v>
      </c>
      <c r="O83" s="33">
        <v>200</v>
      </c>
      <c r="P83" s="33">
        <v>213.76</v>
      </c>
      <c r="Q83" s="34"/>
    </row>
    <row r="84" spans="2:17" ht="42.75">
      <c r="B84" s="15" t="s">
        <v>194</v>
      </c>
      <c r="C84" s="11" t="s">
        <v>196</v>
      </c>
      <c r="D84" s="16"/>
      <c r="E84" s="16" t="s">
        <v>12</v>
      </c>
      <c r="F84" s="39"/>
      <c r="G84" s="16"/>
      <c r="H84" s="39"/>
      <c r="I84" s="39"/>
      <c r="J84" s="16" t="s">
        <v>25</v>
      </c>
      <c r="K84" s="30" t="s">
        <v>16</v>
      </c>
      <c r="L84" s="31" t="s">
        <v>195</v>
      </c>
      <c r="M84" s="31">
        <v>43252</v>
      </c>
      <c r="N84" s="32">
        <v>43266</v>
      </c>
      <c r="O84" s="33">
        <v>7458.85</v>
      </c>
      <c r="P84" s="33">
        <f>2626.7</f>
        <v>2626.7</v>
      </c>
      <c r="Q84" s="34"/>
    </row>
    <row r="85" spans="2:17" ht="42.75">
      <c r="B85" s="15" t="s">
        <v>194</v>
      </c>
      <c r="C85" s="11" t="s">
        <v>198</v>
      </c>
      <c r="D85" s="16"/>
      <c r="E85" s="16" t="s">
        <v>12</v>
      </c>
      <c r="F85" s="39"/>
      <c r="G85" s="16"/>
      <c r="H85" s="39"/>
      <c r="I85" s="39"/>
      <c r="J85" s="16" t="s">
        <v>25</v>
      </c>
      <c r="K85" s="30" t="s">
        <v>16</v>
      </c>
      <c r="L85" s="31" t="s">
        <v>197</v>
      </c>
      <c r="M85" s="31">
        <v>43252</v>
      </c>
      <c r="N85" s="32">
        <v>43266</v>
      </c>
      <c r="O85" s="33">
        <v>1187.61</v>
      </c>
      <c r="P85" s="33">
        <v>1269.31</v>
      </c>
      <c r="Q85" s="34"/>
    </row>
    <row r="86" spans="2:17" ht="57">
      <c r="B86" s="15" t="s">
        <v>91</v>
      </c>
      <c r="C86" s="10" t="s">
        <v>200</v>
      </c>
      <c r="D86" s="16"/>
      <c r="E86" s="16" t="s">
        <v>12</v>
      </c>
      <c r="F86" s="39"/>
      <c r="G86" s="16"/>
      <c r="H86" s="39"/>
      <c r="I86" s="39"/>
      <c r="J86" s="16" t="s">
        <v>25</v>
      </c>
      <c r="K86" s="30" t="s">
        <v>16</v>
      </c>
      <c r="L86" s="31" t="s">
        <v>199</v>
      </c>
      <c r="M86" s="31">
        <v>43258</v>
      </c>
      <c r="N86" s="32" t="s">
        <v>150</v>
      </c>
      <c r="O86" s="33">
        <v>3983.38</v>
      </c>
      <c r="P86" s="33">
        <v>4113.24</v>
      </c>
      <c r="Q86" s="34"/>
    </row>
    <row r="87" spans="2:17" ht="42.75">
      <c r="B87" s="15" t="s">
        <v>201</v>
      </c>
      <c r="C87" s="10" t="s">
        <v>202</v>
      </c>
      <c r="D87" s="16"/>
      <c r="E87" s="16" t="s">
        <v>12</v>
      </c>
      <c r="F87" s="39"/>
      <c r="G87" s="16"/>
      <c r="H87" s="39"/>
      <c r="I87" s="39"/>
      <c r="J87" s="16" t="s">
        <v>25</v>
      </c>
      <c r="K87" s="30" t="s">
        <v>16</v>
      </c>
      <c r="L87" s="31" t="s">
        <v>203</v>
      </c>
      <c r="M87" s="31">
        <v>43262</v>
      </c>
      <c r="N87" s="32">
        <v>43266</v>
      </c>
      <c r="O87" s="33">
        <v>600</v>
      </c>
      <c r="P87" s="33">
        <v>600</v>
      </c>
      <c r="Q87" s="34"/>
    </row>
    <row r="88" spans="2:17" ht="61.5" customHeight="1">
      <c r="B88" s="15" t="s">
        <v>204</v>
      </c>
      <c r="C88" s="10" t="s">
        <v>205</v>
      </c>
      <c r="D88" s="16"/>
      <c r="E88" s="16" t="s">
        <v>12</v>
      </c>
      <c r="F88" s="39"/>
      <c r="G88" s="16"/>
      <c r="H88" s="39"/>
      <c r="I88" s="39"/>
      <c r="J88" s="16" t="s">
        <v>25</v>
      </c>
      <c r="K88" s="30" t="s">
        <v>16</v>
      </c>
      <c r="L88" s="31" t="s">
        <v>206</v>
      </c>
      <c r="M88" s="31">
        <v>43263</v>
      </c>
      <c r="N88" s="32" t="s">
        <v>293</v>
      </c>
      <c r="O88" s="33">
        <v>9500</v>
      </c>
      <c r="P88" s="33">
        <f>5930.74</f>
        <v>5930.74</v>
      </c>
      <c r="Q88" s="34"/>
    </row>
    <row r="89" spans="2:17" s="68" customFormat="1" ht="42.75">
      <c r="B89" s="24" t="s">
        <v>41</v>
      </c>
      <c r="C89" s="26" t="s">
        <v>208</v>
      </c>
      <c r="D89" s="30"/>
      <c r="E89" s="30" t="s">
        <v>12</v>
      </c>
      <c r="F89" s="63"/>
      <c r="G89" s="30"/>
      <c r="H89" s="63"/>
      <c r="I89" s="63"/>
      <c r="J89" s="30" t="s">
        <v>25</v>
      </c>
      <c r="K89" s="30" t="s">
        <v>16</v>
      </c>
      <c r="L89" s="42" t="s">
        <v>207</v>
      </c>
      <c r="M89" s="42">
        <v>43263</v>
      </c>
      <c r="N89" s="36" t="s">
        <v>29</v>
      </c>
      <c r="O89" s="64">
        <v>1050</v>
      </c>
      <c r="P89" s="64">
        <v>882</v>
      </c>
      <c r="Q89" s="35"/>
    </row>
    <row r="90" spans="2:17" s="6" customFormat="1" ht="42.75" customHeight="1">
      <c r="B90" s="29" t="s">
        <v>211</v>
      </c>
      <c r="C90" s="24" t="s">
        <v>212</v>
      </c>
      <c r="D90" s="30"/>
      <c r="E90" s="30" t="s">
        <v>12</v>
      </c>
      <c r="F90" s="30"/>
      <c r="G90" s="30"/>
      <c r="H90" s="30"/>
      <c r="I90" s="30"/>
      <c r="J90" s="16" t="s">
        <v>25</v>
      </c>
      <c r="K90" s="30" t="s">
        <v>16</v>
      </c>
      <c r="L90" s="31" t="s">
        <v>213</v>
      </c>
      <c r="M90" s="31">
        <v>43279</v>
      </c>
      <c r="N90" s="32">
        <v>43312</v>
      </c>
      <c r="O90" s="35">
        <v>4906.38</v>
      </c>
      <c r="P90" s="35"/>
      <c r="Q90" s="35"/>
    </row>
    <row r="91" spans="2:17" s="6" customFormat="1" ht="57" customHeight="1">
      <c r="B91" s="29" t="s">
        <v>248</v>
      </c>
      <c r="C91" s="24" t="s">
        <v>214</v>
      </c>
      <c r="D91" s="30"/>
      <c r="E91" s="30" t="s">
        <v>12</v>
      </c>
      <c r="F91" s="30"/>
      <c r="G91" s="30"/>
      <c r="H91" s="30"/>
      <c r="I91" s="30"/>
      <c r="J91" s="16" t="s">
        <v>25</v>
      </c>
      <c r="K91" s="30" t="s">
        <v>28</v>
      </c>
      <c r="L91" s="42" t="s">
        <v>215</v>
      </c>
      <c r="M91" s="42">
        <v>43283</v>
      </c>
      <c r="N91" s="32" t="s">
        <v>29</v>
      </c>
      <c r="O91" s="35">
        <v>14100.1</v>
      </c>
      <c r="P91" s="35"/>
      <c r="Q91" s="35"/>
    </row>
    <row r="92" spans="2:17" ht="42.75">
      <c r="B92" s="15" t="s">
        <v>216</v>
      </c>
      <c r="C92" s="10" t="s">
        <v>217</v>
      </c>
      <c r="D92" s="16"/>
      <c r="E92" s="16" t="s">
        <v>12</v>
      </c>
      <c r="F92" s="39"/>
      <c r="G92" s="16"/>
      <c r="H92" s="39"/>
      <c r="I92" s="39"/>
      <c r="J92" s="16" t="s">
        <v>25</v>
      </c>
      <c r="K92" s="30" t="s">
        <v>16</v>
      </c>
      <c r="L92" s="31" t="s">
        <v>218</v>
      </c>
      <c r="M92" s="31">
        <v>43283</v>
      </c>
      <c r="N92" s="32">
        <v>43465</v>
      </c>
      <c r="O92" s="33">
        <v>1980</v>
      </c>
      <c r="P92" s="33"/>
      <c r="Q92" s="34"/>
    </row>
    <row r="93" spans="2:17" s="68" customFormat="1" ht="42.75">
      <c r="B93" s="24" t="s">
        <v>221</v>
      </c>
      <c r="C93" s="69" t="s">
        <v>220</v>
      </c>
      <c r="D93" s="30"/>
      <c r="E93" s="30"/>
      <c r="F93" s="63"/>
      <c r="G93" s="30" t="s">
        <v>12</v>
      </c>
      <c r="H93" s="63"/>
      <c r="I93" s="63"/>
      <c r="J93" s="30" t="s">
        <v>25</v>
      </c>
      <c r="K93" s="30" t="s">
        <v>15</v>
      </c>
      <c r="L93" s="42" t="s">
        <v>219</v>
      </c>
      <c r="M93" s="42">
        <v>43286</v>
      </c>
      <c r="N93" s="36" t="s">
        <v>13</v>
      </c>
      <c r="O93" s="64">
        <v>2303</v>
      </c>
      <c r="P93" s="64">
        <f>1256.18+1256.17</f>
        <v>2512.3500000000004</v>
      </c>
      <c r="Q93" s="35"/>
    </row>
    <row r="94" spans="2:17" s="6" customFormat="1" ht="42.75" customHeight="1">
      <c r="B94" s="29" t="s">
        <v>222</v>
      </c>
      <c r="C94" s="27" t="s">
        <v>223</v>
      </c>
      <c r="D94" s="30"/>
      <c r="E94" s="30" t="s">
        <v>12</v>
      </c>
      <c r="F94" s="30"/>
      <c r="G94" s="30"/>
      <c r="H94" s="30"/>
      <c r="I94" s="30"/>
      <c r="J94" s="16" t="s">
        <v>25</v>
      </c>
      <c r="K94" s="30" t="s">
        <v>16</v>
      </c>
      <c r="L94" s="42" t="s">
        <v>224</v>
      </c>
      <c r="M94" s="42">
        <v>43299</v>
      </c>
      <c r="N94" s="32">
        <v>43312</v>
      </c>
      <c r="O94" s="35">
        <v>2057.56</v>
      </c>
      <c r="P94" s="35">
        <v>2148.92</v>
      </c>
      <c r="Q94" s="35"/>
    </row>
    <row r="95" spans="2:17" s="6" customFormat="1" ht="42.75" customHeight="1">
      <c r="B95" s="29" t="s">
        <v>225</v>
      </c>
      <c r="C95" s="24" t="s">
        <v>226</v>
      </c>
      <c r="D95" s="30"/>
      <c r="E95" s="30" t="s">
        <v>12</v>
      </c>
      <c r="F95" s="30"/>
      <c r="G95" s="30"/>
      <c r="H95" s="30"/>
      <c r="I95" s="30"/>
      <c r="J95" s="16" t="s">
        <v>25</v>
      </c>
      <c r="K95" s="30" t="s">
        <v>16</v>
      </c>
      <c r="L95" s="31" t="s">
        <v>227</v>
      </c>
      <c r="M95" s="31">
        <v>43300</v>
      </c>
      <c r="N95" s="32">
        <v>43312</v>
      </c>
      <c r="O95" s="35">
        <v>15000</v>
      </c>
      <c r="P95" s="35">
        <v>15564</v>
      </c>
      <c r="Q95" s="35"/>
    </row>
    <row r="96" spans="2:80" s="23" customFormat="1" ht="42.75">
      <c r="B96" s="76" t="s">
        <v>228</v>
      </c>
      <c r="C96" s="28" t="s">
        <v>229</v>
      </c>
      <c r="D96" s="77"/>
      <c r="E96" s="77" t="s">
        <v>12</v>
      </c>
      <c r="F96" s="77"/>
      <c r="G96" s="77"/>
      <c r="H96" s="77"/>
      <c r="I96" s="77"/>
      <c r="J96" s="108" t="s">
        <v>25</v>
      </c>
      <c r="K96" s="108" t="s">
        <v>16</v>
      </c>
      <c r="L96" s="109" t="s">
        <v>230</v>
      </c>
      <c r="M96" s="109">
        <v>43304</v>
      </c>
      <c r="N96" s="75">
        <v>43465</v>
      </c>
      <c r="O96" s="44">
        <v>37220.22</v>
      </c>
      <c r="P96" s="110">
        <f>11756.8</f>
        <v>11756.8</v>
      </c>
      <c r="Q96" s="35"/>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row>
    <row r="97" spans="2:17" s="6" customFormat="1" ht="56.25" customHeight="1">
      <c r="B97" s="29" t="s">
        <v>225</v>
      </c>
      <c r="C97" s="27" t="s">
        <v>232</v>
      </c>
      <c r="D97" s="30"/>
      <c r="E97" s="30" t="s">
        <v>12</v>
      </c>
      <c r="F97" s="30"/>
      <c r="G97" s="30"/>
      <c r="H97" s="30"/>
      <c r="I97" s="30"/>
      <c r="J97" s="16" t="s">
        <v>25</v>
      </c>
      <c r="K97" s="30" t="s">
        <v>16</v>
      </c>
      <c r="L97" s="31" t="s">
        <v>231</v>
      </c>
      <c r="M97" s="31">
        <v>43313</v>
      </c>
      <c r="N97" s="32">
        <v>43343</v>
      </c>
      <c r="O97" s="35">
        <v>13622</v>
      </c>
      <c r="P97" s="35">
        <f>1468.75</f>
        <v>1468.75</v>
      </c>
      <c r="Q97" s="35"/>
    </row>
    <row r="98" spans="2:17" s="6" customFormat="1" ht="71.25">
      <c r="B98" s="29" t="s">
        <v>225</v>
      </c>
      <c r="C98" s="27" t="s">
        <v>234</v>
      </c>
      <c r="D98" s="30"/>
      <c r="E98" s="30" t="s">
        <v>12</v>
      </c>
      <c r="F98" s="30"/>
      <c r="G98" s="30"/>
      <c r="H98" s="30"/>
      <c r="I98" s="30"/>
      <c r="J98" s="16" t="s">
        <v>25</v>
      </c>
      <c r="K98" s="30" t="s">
        <v>16</v>
      </c>
      <c r="L98" s="31" t="s">
        <v>233</v>
      </c>
      <c r="M98" s="31">
        <v>43313</v>
      </c>
      <c r="N98" s="32">
        <v>43343</v>
      </c>
      <c r="O98" s="35">
        <v>1378</v>
      </c>
      <c r="P98" s="35"/>
      <c r="Q98" s="35"/>
    </row>
    <row r="99" spans="2:17" s="6" customFormat="1" ht="56.25" customHeight="1">
      <c r="B99" s="29" t="s">
        <v>240</v>
      </c>
      <c r="C99" s="27" t="s">
        <v>239</v>
      </c>
      <c r="D99" s="30"/>
      <c r="E99" s="30" t="s">
        <v>12</v>
      </c>
      <c r="F99" s="30"/>
      <c r="G99" s="30"/>
      <c r="H99" s="30"/>
      <c r="I99" s="30"/>
      <c r="J99" s="16" t="s">
        <v>25</v>
      </c>
      <c r="K99" s="30" t="s">
        <v>16</v>
      </c>
      <c r="L99" s="31" t="s">
        <v>238</v>
      </c>
      <c r="M99" s="31">
        <v>43315</v>
      </c>
      <c r="N99" s="32">
        <v>43585</v>
      </c>
      <c r="O99" s="35">
        <v>2559.34</v>
      </c>
      <c r="P99" s="35"/>
      <c r="Q99" s="35"/>
    </row>
    <row r="100" spans="2:17" s="4" customFormat="1" ht="42.75">
      <c r="B100" s="49" t="s">
        <v>250</v>
      </c>
      <c r="C100" s="14" t="s">
        <v>251</v>
      </c>
      <c r="D100" s="16"/>
      <c r="E100" s="16" t="s">
        <v>12</v>
      </c>
      <c r="F100" s="39"/>
      <c r="G100" s="39"/>
      <c r="H100" s="39"/>
      <c r="I100" s="39"/>
      <c r="J100" s="16" t="s">
        <v>25</v>
      </c>
      <c r="K100" s="16" t="s">
        <v>28</v>
      </c>
      <c r="L100" s="31" t="s">
        <v>252</v>
      </c>
      <c r="M100" s="31">
        <v>43370</v>
      </c>
      <c r="N100" s="31">
        <v>43404</v>
      </c>
      <c r="O100" s="33">
        <v>750</v>
      </c>
      <c r="P100" s="33">
        <v>801.6</v>
      </c>
      <c r="Q100" s="34"/>
    </row>
    <row r="101" spans="2:17" s="4" customFormat="1" ht="57">
      <c r="B101" s="49" t="s">
        <v>253</v>
      </c>
      <c r="C101" s="11" t="s">
        <v>254</v>
      </c>
      <c r="D101" s="16"/>
      <c r="E101" s="16" t="s">
        <v>12</v>
      </c>
      <c r="F101" s="39"/>
      <c r="G101" s="39"/>
      <c r="H101" s="39"/>
      <c r="I101" s="39"/>
      <c r="J101" s="16" t="s">
        <v>25</v>
      </c>
      <c r="K101" s="16" t="s">
        <v>28</v>
      </c>
      <c r="L101" s="31" t="s">
        <v>255</v>
      </c>
      <c r="M101" s="31">
        <v>43370</v>
      </c>
      <c r="N101" s="31" t="s">
        <v>249</v>
      </c>
      <c r="O101" s="33">
        <v>3900</v>
      </c>
      <c r="P101" s="33"/>
      <c r="Q101" s="34"/>
    </row>
    <row r="102" spans="2:17" s="4" customFormat="1" ht="42.75">
      <c r="B102" s="49" t="s">
        <v>129</v>
      </c>
      <c r="C102" s="11" t="s">
        <v>256</v>
      </c>
      <c r="D102" s="16"/>
      <c r="E102" s="16" t="s">
        <v>12</v>
      </c>
      <c r="F102" s="39"/>
      <c r="G102" s="39"/>
      <c r="H102" s="39"/>
      <c r="I102" s="39"/>
      <c r="J102" s="16" t="s">
        <v>25</v>
      </c>
      <c r="K102" s="30" t="s">
        <v>16</v>
      </c>
      <c r="L102" s="31" t="s">
        <v>257</v>
      </c>
      <c r="M102" s="31">
        <v>43370</v>
      </c>
      <c r="N102" s="31">
        <v>43646</v>
      </c>
      <c r="O102" s="33">
        <v>10800</v>
      </c>
      <c r="P102" s="33">
        <f>8336.64+3206.4</f>
        <v>11543.039999999999</v>
      </c>
      <c r="Q102" s="34"/>
    </row>
    <row r="103" spans="2:17" s="50" customFormat="1" ht="28.5">
      <c r="B103" s="15" t="s">
        <v>258</v>
      </c>
      <c r="C103" s="25" t="s">
        <v>259</v>
      </c>
      <c r="D103" s="39" t="s">
        <v>12</v>
      </c>
      <c r="E103" s="39"/>
      <c r="F103" s="39"/>
      <c r="G103" s="39"/>
      <c r="H103" s="39"/>
      <c r="I103" s="39"/>
      <c r="J103" s="16" t="s">
        <v>25</v>
      </c>
      <c r="K103" s="16" t="s">
        <v>15</v>
      </c>
      <c r="L103" s="16" t="s">
        <v>260</v>
      </c>
      <c r="M103" s="48">
        <v>43371</v>
      </c>
      <c r="N103" s="31">
        <v>43371</v>
      </c>
      <c r="O103" s="33">
        <v>1400</v>
      </c>
      <c r="P103" s="33"/>
      <c r="Q103" s="34"/>
    </row>
    <row r="104" spans="2:17" s="6" customFormat="1" ht="28.5">
      <c r="B104" s="15" t="s">
        <v>64</v>
      </c>
      <c r="C104" s="51" t="s">
        <v>261</v>
      </c>
      <c r="D104" s="57"/>
      <c r="E104" s="30" t="s">
        <v>12</v>
      </c>
      <c r="F104" s="39"/>
      <c r="G104" s="39"/>
      <c r="H104" s="39"/>
      <c r="I104" s="39"/>
      <c r="J104" s="16" t="s">
        <v>25</v>
      </c>
      <c r="K104" s="16" t="s">
        <v>28</v>
      </c>
      <c r="L104" s="30" t="s">
        <v>262</v>
      </c>
      <c r="M104" s="37">
        <v>43378</v>
      </c>
      <c r="N104" s="31">
        <v>43524</v>
      </c>
      <c r="O104" s="33">
        <v>19000</v>
      </c>
      <c r="P104" s="33">
        <f>14428.8</f>
        <v>14428.8</v>
      </c>
      <c r="Q104" s="34"/>
    </row>
    <row r="105" spans="2:18" s="52" customFormat="1" ht="28.5">
      <c r="B105" s="15" t="s">
        <v>265</v>
      </c>
      <c r="C105" s="11" t="s">
        <v>264</v>
      </c>
      <c r="D105" s="54"/>
      <c r="E105" s="16" t="s">
        <v>12</v>
      </c>
      <c r="F105" s="39"/>
      <c r="G105" s="39"/>
      <c r="H105" s="39"/>
      <c r="I105" s="39"/>
      <c r="J105" s="16" t="s">
        <v>25</v>
      </c>
      <c r="K105" s="16" t="s">
        <v>15</v>
      </c>
      <c r="L105" s="30" t="s">
        <v>263</v>
      </c>
      <c r="M105" s="37">
        <v>43385</v>
      </c>
      <c r="N105" s="31">
        <v>43404</v>
      </c>
      <c r="O105" s="33">
        <v>800</v>
      </c>
      <c r="P105" s="33">
        <v>816</v>
      </c>
      <c r="Q105" s="34"/>
      <c r="R105" s="53"/>
    </row>
    <row r="106" spans="2:17" s="6" customFormat="1" ht="42.75">
      <c r="B106" s="15" t="s">
        <v>266</v>
      </c>
      <c r="C106" s="55" t="s">
        <v>267</v>
      </c>
      <c r="D106" s="57"/>
      <c r="E106" s="30" t="s">
        <v>12</v>
      </c>
      <c r="F106" s="39"/>
      <c r="G106" s="39"/>
      <c r="H106" s="39"/>
      <c r="I106" s="39"/>
      <c r="J106" s="16" t="s">
        <v>25</v>
      </c>
      <c r="K106" s="16" t="s">
        <v>28</v>
      </c>
      <c r="L106" s="16" t="s">
        <v>268</v>
      </c>
      <c r="M106" s="48">
        <v>43389</v>
      </c>
      <c r="N106" s="31">
        <v>43404</v>
      </c>
      <c r="O106" s="33">
        <v>15894.46</v>
      </c>
      <c r="P106" s="33">
        <v>16988</v>
      </c>
      <c r="Q106" s="34"/>
    </row>
    <row r="107" spans="2:17" s="6" customFormat="1" ht="42.75">
      <c r="B107" s="15" t="s">
        <v>89</v>
      </c>
      <c r="C107" s="9" t="s">
        <v>272</v>
      </c>
      <c r="D107" s="39"/>
      <c r="E107" s="16" t="s">
        <v>12</v>
      </c>
      <c r="F107" s="39"/>
      <c r="G107" s="39"/>
      <c r="H107" s="39"/>
      <c r="I107" s="39"/>
      <c r="J107" s="16" t="s">
        <v>25</v>
      </c>
      <c r="K107" s="30" t="s">
        <v>16</v>
      </c>
      <c r="L107" s="39">
        <v>631949</v>
      </c>
      <c r="M107" s="31">
        <v>43395</v>
      </c>
      <c r="N107" s="31">
        <v>43830</v>
      </c>
      <c r="O107" s="33">
        <v>9500</v>
      </c>
      <c r="P107" s="33"/>
      <c r="Q107" s="34"/>
    </row>
    <row r="108" spans="2:17" s="5" customFormat="1" ht="42.75">
      <c r="B108" s="24" t="s">
        <v>280</v>
      </c>
      <c r="C108" s="70" t="s">
        <v>279</v>
      </c>
      <c r="D108" s="101"/>
      <c r="E108" s="30" t="s">
        <v>12</v>
      </c>
      <c r="F108" s="30"/>
      <c r="G108" s="30"/>
      <c r="H108" s="30"/>
      <c r="I108" s="30"/>
      <c r="J108" s="30" t="s">
        <v>25</v>
      </c>
      <c r="K108" s="30" t="s">
        <v>180</v>
      </c>
      <c r="L108" s="42" t="s">
        <v>278</v>
      </c>
      <c r="M108" s="42" t="s">
        <v>277</v>
      </c>
      <c r="N108" s="36" t="s">
        <v>150</v>
      </c>
      <c r="O108" s="35">
        <v>82657.62</v>
      </c>
      <c r="P108" s="71">
        <f>25000+34000</f>
        <v>59000</v>
      </c>
      <c r="Q108" s="35"/>
    </row>
    <row r="109" spans="2:17" s="6" customFormat="1" ht="57">
      <c r="B109" s="15" t="s">
        <v>269</v>
      </c>
      <c r="C109" s="56" t="s">
        <v>270</v>
      </c>
      <c r="D109" s="57"/>
      <c r="E109" s="30" t="s">
        <v>12</v>
      </c>
      <c r="F109" s="39"/>
      <c r="G109" s="39"/>
      <c r="H109" s="39"/>
      <c r="I109" s="39"/>
      <c r="J109" s="16" t="s">
        <v>25</v>
      </c>
      <c r="K109" s="16" t="s">
        <v>16</v>
      </c>
      <c r="L109" s="30" t="s">
        <v>271</v>
      </c>
      <c r="M109" s="37">
        <v>43418</v>
      </c>
      <c r="N109" s="42">
        <v>43585</v>
      </c>
      <c r="O109" s="33">
        <v>1219.99</v>
      </c>
      <c r="P109" s="33">
        <v>1303.92</v>
      </c>
      <c r="Q109" s="34"/>
    </row>
    <row r="110" spans="2:17" s="6" customFormat="1" ht="42.75">
      <c r="B110" s="15" t="s">
        <v>171</v>
      </c>
      <c r="C110" s="60" t="s">
        <v>274</v>
      </c>
      <c r="D110" s="25"/>
      <c r="E110" s="16" t="s">
        <v>12</v>
      </c>
      <c r="F110" s="39"/>
      <c r="G110" s="39"/>
      <c r="H110" s="39"/>
      <c r="I110" s="39"/>
      <c r="J110" s="16" t="s">
        <v>25</v>
      </c>
      <c r="K110" s="30" t="s">
        <v>16</v>
      </c>
      <c r="L110" s="31" t="s">
        <v>273</v>
      </c>
      <c r="M110" s="31">
        <v>43430</v>
      </c>
      <c r="N110" s="43">
        <v>44026</v>
      </c>
      <c r="O110" s="33">
        <v>10400</v>
      </c>
      <c r="P110" s="33">
        <f>8800+1600</f>
        <v>10400</v>
      </c>
      <c r="Q110" s="34"/>
    </row>
    <row r="111" spans="2:17" s="4" customFormat="1" ht="28.5">
      <c r="B111" s="49" t="s">
        <v>276</v>
      </c>
      <c r="C111" s="11" t="s">
        <v>275</v>
      </c>
      <c r="D111" s="16" t="s">
        <v>12</v>
      </c>
      <c r="E111" s="111"/>
      <c r="F111" s="39"/>
      <c r="G111" s="39"/>
      <c r="H111" s="39"/>
      <c r="I111" s="39"/>
      <c r="J111" s="16" t="s">
        <v>25</v>
      </c>
      <c r="K111" s="16" t="s">
        <v>15</v>
      </c>
      <c r="L111" s="83">
        <v>5000217882</v>
      </c>
      <c r="M111" s="42">
        <v>43431</v>
      </c>
      <c r="N111" s="42">
        <v>43461</v>
      </c>
      <c r="O111" s="33">
        <v>1800</v>
      </c>
      <c r="P111" s="33">
        <v>1800</v>
      </c>
      <c r="Q111" s="34"/>
    </row>
    <row r="112" spans="2:17" s="52" customFormat="1" ht="28.5">
      <c r="B112" s="15" t="s">
        <v>283</v>
      </c>
      <c r="C112" s="11" t="s">
        <v>282</v>
      </c>
      <c r="D112" s="57"/>
      <c r="E112" s="30" t="s">
        <v>12</v>
      </c>
      <c r="F112" s="39"/>
      <c r="G112" s="39"/>
      <c r="H112" s="39"/>
      <c r="I112" s="39"/>
      <c r="J112" s="16" t="s">
        <v>25</v>
      </c>
      <c r="K112" s="16" t="s">
        <v>28</v>
      </c>
      <c r="L112" s="30" t="s">
        <v>281</v>
      </c>
      <c r="M112" s="37">
        <v>43433</v>
      </c>
      <c r="N112" s="42">
        <v>43434</v>
      </c>
      <c r="O112" s="33">
        <v>3500</v>
      </c>
      <c r="P112" s="33"/>
      <c r="Q112" s="34"/>
    </row>
    <row r="113" spans="2:17" s="61" customFormat="1" ht="28.5">
      <c r="B113" s="49" t="s">
        <v>286</v>
      </c>
      <c r="C113" s="11" t="s">
        <v>285</v>
      </c>
      <c r="D113" s="16"/>
      <c r="E113" s="16" t="s">
        <v>12</v>
      </c>
      <c r="F113" s="39"/>
      <c r="G113" s="39"/>
      <c r="H113" s="39"/>
      <c r="I113" s="39"/>
      <c r="J113" s="16" t="s">
        <v>25</v>
      </c>
      <c r="K113" s="16" t="s">
        <v>28</v>
      </c>
      <c r="L113" s="42" t="s">
        <v>284</v>
      </c>
      <c r="M113" s="42">
        <v>43455</v>
      </c>
      <c r="N113" s="31">
        <v>43830</v>
      </c>
      <c r="O113" s="33">
        <v>4931.58</v>
      </c>
      <c r="P113" s="33">
        <v>3869.06</v>
      </c>
      <c r="Q113" s="34"/>
    </row>
    <row r="114" spans="2:17" s="61" customFormat="1" ht="42" customHeight="1">
      <c r="B114" s="49" t="s">
        <v>290</v>
      </c>
      <c r="C114" s="60" t="s">
        <v>289</v>
      </c>
      <c r="D114" s="16"/>
      <c r="E114" s="16" t="s">
        <v>12</v>
      </c>
      <c r="F114" s="39"/>
      <c r="G114" s="39"/>
      <c r="H114" s="39"/>
      <c r="I114" s="39"/>
      <c r="J114" s="16" t="s">
        <v>25</v>
      </c>
      <c r="K114" s="16" t="s">
        <v>15</v>
      </c>
      <c r="L114" s="42" t="s">
        <v>288</v>
      </c>
      <c r="M114" s="42">
        <v>43455</v>
      </c>
      <c r="N114" s="31" t="s">
        <v>287</v>
      </c>
      <c r="O114" s="33">
        <v>1299</v>
      </c>
      <c r="P114" s="33">
        <v>1596.63</v>
      </c>
      <c r="Q114" s="34"/>
    </row>
    <row r="115" spans="2:17" s="61" customFormat="1" ht="42" customHeight="1">
      <c r="B115" s="181" t="s">
        <v>297</v>
      </c>
      <c r="C115" s="185" t="s">
        <v>296</v>
      </c>
      <c r="D115" s="143"/>
      <c r="E115" s="143" t="s">
        <v>295</v>
      </c>
      <c r="F115" s="143"/>
      <c r="G115" s="143"/>
      <c r="H115" s="143"/>
      <c r="I115" s="143"/>
      <c r="J115" s="143" t="s">
        <v>25</v>
      </c>
      <c r="K115" s="143" t="s">
        <v>15</v>
      </c>
      <c r="L115" s="149" t="s">
        <v>294</v>
      </c>
      <c r="M115" s="149">
        <v>43476</v>
      </c>
      <c r="N115" s="155" t="s">
        <v>287</v>
      </c>
      <c r="O115" s="141">
        <v>1200</v>
      </c>
      <c r="P115" s="141">
        <v>1047.42</v>
      </c>
      <c r="Q115" s="141"/>
    </row>
    <row r="116" spans="2:17" s="61" customFormat="1" ht="14.25">
      <c r="B116" s="182"/>
      <c r="C116" s="186"/>
      <c r="D116" s="144"/>
      <c r="E116" s="144"/>
      <c r="F116" s="144"/>
      <c r="G116" s="144"/>
      <c r="H116" s="144"/>
      <c r="I116" s="144"/>
      <c r="J116" s="144"/>
      <c r="K116" s="144"/>
      <c r="L116" s="150"/>
      <c r="M116" s="150"/>
      <c r="N116" s="156"/>
      <c r="O116" s="142"/>
      <c r="P116" s="142"/>
      <c r="Q116" s="142"/>
    </row>
    <row r="117" spans="2:17" s="72" customFormat="1" ht="42.75">
      <c r="B117" s="24" t="s">
        <v>302</v>
      </c>
      <c r="C117" s="9" t="s">
        <v>301</v>
      </c>
      <c r="D117" s="30"/>
      <c r="E117" s="30" t="s">
        <v>295</v>
      </c>
      <c r="F117" s="30"/>
      <c r="G117" s="30"/>
      <c r="H117" s="30"/>
      <c r="I117" s="30"/>
      <c r="J117" s="16" t="s">
        <v>25</v>
      </c>
      <c r="K117" s="16" t="s">
        <v>28</v>
      </c>
      <c r="L117" s="36" t="s">
        <v>300</v>
      </c>
      <c r="M117" s="36">
        <v>43486</v>
      </c>
      <c r="N117" s="47" t="s">
        <v>445</v>
      </c>
      <c r="O117" s="33">
        <v>8748.97</v>
      </c>
      <c r="P117" s="33">
        <v>6943.77</v>
      </c>
      <c r="Q117" s="35"/>
    </row>
    <row r="118" spans="2:17" s="61" customFormat="1" ht="42.75">
      <c r="B118" s="15" t="s">
        <v>303</v>
      </c>
      <c r="C118" s="11" t="s">
        <v>367</v>
      </c>
      <c r="D118" s="16"/>
      <c r="E118" s="16" t="s">
        <v>12</v>
      </c>
      <c r="F118" s="39"/>
      <c r="G118" s="39"/>
      <c r="H118" s="39"/>
      <c r="I118" s="39"/>
      <c r="J118" s="16" t="s">
        <v>25</v>
      </c>
      <c r="K118" s="30" t="s">
        <v>28</v>
      </c>
      <c r="L118" s="74" t="s">
        <v>304</v>
      </c>
      <c r="M118" s="42">
        <v>43489</v>
      </c>
      <c r="N118" s="36">
        <v>43516</v>
      </c>
      <c r="O118" s="41">
        <v>8600</v>
      </c>
      <c r="P118" s="33">
        <f>6507.62+2788.98</f>
        <v>9296.6</v>
      </c>
      <c r="Q118" s="73"/>
    </row>
    <row r="119" spans="2:17" s="61" customFormat="1" ht="28.5">
      <c r="B119" s="15" t="s">
        <v>305</v>
      </c>
      <c r="C119" s="11" t="s">
        <v>306</v>
      </c>
      <c r="D119" s="16"/>
      <c r="E119" s="16" t="s">
        <v>12</v>
      </c>
      <c r="F119" s="39"/>
      <c r="G119" s="39"/>
      <c r="H119" s="39"/>
      <c r="I119" s="39"/>
      <c r="J119" s="16" t="s">
        <v>25</v>
      </c>
      <c r="K119" s="16" t="s">
        <v>15</v>
      </c>
      <c r="L119" s="82" t="s">
        <v>307</v>
      </c>
      <c r="M119" s="42">
        <v>43493</v>
      </c>
      <c r="N119" s="36">
        <v>43539</v>
      </c>
      <c r="O119" s="41">
        <v>4500</v>
      </c>
      <c r="P119" s="33"/>
      <c r="Q119" s="73"/>
    </row>
    <row r="120" spans="2:17" s="61" customFormat="1" ht="61.5" customHeight="1">
      <c r="B120" s="15" t="s">
        <v>312</v>
      </c>
      <c r="C120" s="9" t="s">
        <v>319</v>
      </c>
      <c r="D120" s="39"/>
      <c r="E120" s="16" t="s">
        <v>12</v>
      </c>
      <c r="F120" s="39"/>
      <c r="G120" s="39"/>
      <c r="H120" s="39"/>
      <c r="I120" s="39"/>
      <c r="J120" s="16" t="s">
        <v>25</v>
      </c>
      <c r="K120" s="82" t="s">
        <v>16</v>
      </c>
      <c r="L120" s="85" t="s">
        <v>313</v>
      </c>
      <c r="M120" s="42">
        <v>43504</v>
      </c>
      <c r="N120" s="32" t="s">
        <v>150</v>
      </c>
      <c r="O120" s="79">
        <v>8000</v>
      </c>
      <c r="P120" s="33"/>
      <c r="Q120" s="73"/>
    </row>
    <row r="121" spans="2:17" s="61" customFormat="1" ht="28.5">
      <c r="B121" s="15" t="s">
        <v>314</v>
      </c>
      <c r="C121" s="80" t="s">
        <v>315</v>
      </c>
      <c r="D121" s="16"/>
      <c r="E121" s="16" t="s">
        <v>12</v>
      </c>
      <c r="F121" s="39"/>
      <c r="G121" s="39"/>
      <c r="H121" s="39"/>
      <c r="I121" s="39"/>
      <c r="J121" s="16" t="s">
        <v>25</v>
      </c>
      <c r="K121" s="16" t="s">
        <v>28</v>
      </c>
      <c r="L121" s="82" t="s">
        <v>316</v>
      </c>
      <c r="M121" s="42">
        <v>43508</v>
      </c>
      <c r="N121" s="36">
        <v>43518</v>
      </c>
      <c r="O121" s="41">
        <v>250</v>
      </c>
      <c r="P121" s="33">
        <v>270.25</v>
      </c>
      <c r="Q121" s="73"/>
    </row>
    <row r="122" spans="2:17" s="61" customFormat="1" ht="28.5">
      <c r="B122" s="15" t="s">
        <v>325</v>
      </c>
      <c r="C122" s="9" t="s">
        <v>326</v>
      </c>
      <c r="D122" s="39"/>
      <c r="E122" s="16" t="s">
        <v>12</v>
      </c>
      <c r="F122" s="39"/>
      <c r="G122" s="39"/>
      <c r="H122" s="39"/>
      <c r="I122" s="39"/>
      <c r="J122" s="16" t="s">
        <v>25</v>
      </c>
      <c r="K122" s="16" t="s">
        <v>28</v>
      </c>
      <c r="L122" s="74" t="s">
        <v>327</v>
      </c>
      <c r="M122" s="42">
        <v>43514</v>
      </c>
      <c r="N122" s="36">
        <v>43769</v>
      </c>
      <c r="O122" s="79">
        <v>12000</v>
      </c>
      <c r="P122" s="33">
        <v>12825.6</v>
      </c>
      <c r="Q122" s="73"/>
    </row>
    <row r="123" spans="2:17" s="61" customFormat="1" ht="42.75">
      <c r="B123" s="15" t="s">
        <v>331</v>
      </c>
      <c r="C123" s="80" t="s">
        <v>332</v>
      </c>
      <c r="D123" s="39"/>
      <c r="E123" s="16" t="s">
        <v>12</v>
      </c>
      <c r="F123" s="39"/>
      <c r="G123" s="39"/>
      <c r="H123" s="39"/>
      <c r="I123" s="39"/>
      <c r="J123" s="16" t="s">
        <v>25</v>
      </c>
      <c r="K123" s="16" t="s">
        <v>28</v>
      </c>
      <c r="L123" s="74" t="s">
        <v>333</v>
      </c>
      <c r="M123" s="96">
        <v>43714</v>
      </c>
      <c r="N123" s="32" t="s">
        <v>334</v>
      </c>
      <c r="O123" s="79">
        <v>1150</v>
      </c>
      <c r="P123" s="33"/>
      <c r="Q123" s="73"/>
    </row>
    <row r="124" spans="2:17" s="61" customFormat="1" ht="42.75" customHeight="1">
      <c r="B124" s="151" t="s">
        <v>335</v>
      </c>
      <c r="C124" s="9" t="s">
        <v>336</v>
      </c>
      <c r="D124" s="143"/>
      <c r="E124" s="143" t="s">
        <v>12</v>
      </c>
      <c r="F124" s="143"/>
      <c r="G124" s="143"/>
      <c r="H124" s="143"/>
      <c r="I124" s="143"/>
      <c r="J124" s="143" t="s">
        <v>25</v>
      </c>
      <c r="K124" s="147" t="s">
        <v>180</v>
      </c>
      <c r="L124" s="187" t="s">
        <v>337</v>
      </c>
      <c r="M124" s="189">
        <v>43531</v>
      </c>
      <c r="N124" s="155" t="s">
        <v>150</v>
      </c>
      <c r="O124" s="41">
        <v>17504.32</v>
      </c>
      <c r="P124" s="141"/>
      <c r="Q124" s="159"/>
    </row>
    <row r="125" spans="2:17" s="61" customFormat="1" ht="15" customHeight="1">
      <c r="B125" s="152"/>
      <c r="C125" s="9" t="s">
        <v>415</v>
      </c>
      <c r="D125" s="144"/>
      <c r="E125" s="144"/>
      <c r="F125" s="144"/>
      <c r="G125" s="144"/>
      <c r="H125" s="144"/>
      <c r="I125" s="144"/>
      <c r="J125" s="144"/>
      <c r="K125" s="148"/>
      <c r="L125" s="188"/>
      <c r="M125" s="190"/>
      <c r="N125" s="156"/>
      <c r="O125" s="79">
        <v>6301.55</v>
      </c>
      <c r="P125" s="142"/>
      <c r="Q125" s="160"/>
    </row>
    <row r="126" spans="2:17" s="52" customFormat="1" ht="42.75">
      <c r="B126" s="15" t="s">
        <v>341</v>
      </c>
      <c r="C126" s="11" t="s">
        <v>342</v>
      </c>
      <c r="D126" s="39"/>
      <c r="E126" s="16" t="s">
        <v>12</v>
      </c>
      <c r="F126" s="39"/>
      <c r="G126" s="39"/>
      <c r="H126" s="39"/>
      <c r="I126" s="39"/>
      <c r="J126" s="16" t="s">
        <v>25</v>
      </c>
      <c r="K126" s="16" t="s">
        <v>28</v>
      </c>
      <c r="L126" s="74" t="s">
        <v>343</v>
      </c>
      <c r="M126" s="96">
        <v>43714</v>
      </c>
      <c r="N126" s="32" t="s">
        <v>334</v>
      </c>
      <c r="O126" s="33">
        <v>11361.83</v>
      </c>
      <c r="P126" s="33">
        <f>4857.4</f>
        <v>4857.4</v>
      </c>
      <c r="Q126" s="34"/>
    </row>
    <row r="127" spans="2:17" s="61" customFormat="1" ht="42.75">
      <c r="B127" s="15" t="s">
        <v>346</v>
      </c>
      <c r="C127" s="80" t="s">
        <v>344</v>
      </c>
      <c r="D127" s="39"/>
      <c r="E127" s="16" t="s">
        <v>12</v>
      </c>
      <c r="F127" s="39"/>
      <c r="G127" s="39"/>
      <c r="H127" s="39"/>
      <c r="I127" s="39"/>
      <c r="J127" s="16" t="s">
        <v>25</v>
      </c>
      <c r="K127" s="82" t="s">
        <v>16</v>
      </c>
      <c r="L127" s="74" t="s">
        <v>345</v>
      </c>
      <c r="M127" s="96">
        <v>43542</v>
      </c>
      <c r="N127" s="32">
        <v>43542</v>
      </c>
      <c r="O127" s="79">
        <v>950</v>
      </c>
      <c r="P127" s="33">
        <v>988</v>
      </c>
      <c r="Q127" s="73"/>
    </row>
    <row r="128" spans="2:17" s="52" customFormat="1" ht="42.75">
      <c r="B128" s="15" t="s">
        <v>347</v>
      </c>
      <c r="C128" s="11" t="s">
        <v>348</v>
      </c>
      <c r="D128" s="39"/>
      <c r="E128" s="16" t="s">
        <v>12</v>
      </c>
      <c r="F128" s="39"/>
      <c r="G128" s="39"/>
      <c r="H128" s="39"/>
      <c r="I128" s="39"/>
      <c r="J128" s="16" t="s">
        <v>25</v>
      </c>
      <c r="K128" s="16" t="s">
        <v>28</v>
      </c>
      <c r="L128" s="85" t="s">
        <v>349</v>
      </c>
      <c r="M128" s="96">
        <v>43543</v>
      </c>
      <c r="N128" s="32" t="s">
        <v>150</v>
      </c>
      <c r="O128" s="33">
        <v>25004.7</v>
      </c>
      <c r="P128" s="33"/>
      <c r="Q128" s="34"/>
    </row>
    <row r="129" spans="2:17" s="6" customFormat="1" ht="28.5">
      <c r="B129" s="29" t="s">
        <v>357</v>
      </c>
      <c r="C129" s="10" t="s">
        <v>358</v>
      </c>
      <c r="D129" s="39"/>
      <c r="E129" s="16"/>
      <c r="F129" s="39"/>
      <c r="G129" s="39"/>
      <c r="H129" s="39" t="s">
        <v>12</v>
      </c>
      <c r="I129" s="39"/>
      <c r="J129" s="16"/>
      <c r="K129" s="16" t="s">
        <v>15</v>
      </c>
      <c r="L129" s="16" t="s">
        <v>330</v>
      </c>
      <c r="M129" s="31">
        <v>43553</v>
      </c>
      <c r="N129" s="31">
        <v>43553</v>
      </c>
      <c r="O129" s="33" t="s">
        <v>330</v>
      </c>
      <c r="P129" s="33">
        <v>250</v>
      </c>
      <c r="Q129" s="34">
        <v>250</v>
      </c>
    </row>
    <row r="130" spans="2:17" s="61" customFormat="1" ht="57">
      <c r="B130" s="15" t="s">
        <v>362</v>
      </c>
      <c r="C130" s="11" t="s">
        <v>414</v>
      </c>
      <c r="D130" s="16"/>
      <c r="E130" s="16" t="s">
        <v>12</v>
      </c>
      <c r="F130" s="39"/>
      <c r="G130" s="39"/>
      <c r="H130" s="39"/>
      <c r="I130" s="39"/>
      <c r="J130" s="16" t="s">
        <v>25</v>
      </c>
      <c r="K130" s="30" t="s">
        <v>361</v>
      </c>
      <c r="L130" s="85" t="s">
        <v>360</v>
      </c>
      <c r="M130" s="96">
        <v>43587</v>
      </c>
      <c r="N130" s="32" t="s">
        <v>359</v>
      </c>
      <c r="O130" s="41">
        <v>9889.47</v>
      </c>
      <c r="P130" s="64">
        <v>10569.86</v>
      </c>
      <c r="Q130" s="73"/>
    </row>
    <row r="131" spans="2:17" s="97" customFormat="1" ht="57">
      <c r="B131" s="15" t="s">
        <v>366</v>
      </c>
      <c r="C131" s="9" t="s">
        <v>365</v>
      </c>
      <c r="D131" s="39"/>
      <c r="E131" s="16"/>
      <c r="F131" s="39"/>
      <c r="G131" s="16" t="s">
        <v>12</v>
      </c>
      <c r="H131" s="39"/>
      <c r="I131" s="39"/>
      <c r="J131" s="16" t="s">
        <v>25</v>
      </c>
      <c r="K131" s="16" t="s">
        <v>15</v>
      </c>
      <c r="L131" s="74" t="s">
        <v>364</v>
      </c>
      <c r="M131" s="96">
        <v>43593</v>
      </c>
      <c r="N131" s="82" t="s">
        <v>363</v>
      </c>
      <c r="O131" s="33">
        <f>14400+8000</f>
        <v>22400</v>
      </c>
      <c r="P131" s="33">
        <f>14201.27</f>
        <v>14201.27</v>
      </c>
      <c r="Q131" s="73"/>
    </row>
    <row r="132" spans="2:17" s="4" customFormat="1" ht="28.5">
      <c r="B132" s="49" t="s">
        <v>370</v>
      </c>
      <c r="C132" s="11" t="s">
        <v>371</v>
      </c>
      <c r="D132" s="111"/>
      <c r="E132" s="16" t="s">
        <v>12</v>
      </c>
      <c r="F132" s="39"/>
      <c r="G132" s="39"/>
      <c r="H132" s="39"/>
      <c r="I132" s="39"/>
      <c r="J132" s="16" t="s">
        <v>25</v>
      </c>
      <c r="K132" s="16" t="s">
        <v>15</v>
      </c>
      <c r="L132" s="83">
        <v>5000235560</v>
      </c>
      <c r="M132" s="42">
        <v>43605</v>
      </c>
      <c r="N132" s="42">
        <v>43646</v>
      </c>
      <c r="O132" s="33">
        <v>1165</v>
      </c>
      <c r="P132" s="33">
        <v>1223.25</v>
      </c>
      <c r="Q132" s="34"/>
    </row>
    <row r="133" spans="2:17" s="6" customFormat="1" ht="28.5">
      <c r="B133" s="29" t="s">
        <v>432</v>
      </c>
      <c r="C133" s="10" t="s">
        <v>369</v>
      </c>
      <c r="D133" s="39"/>
      <c r="E133" s="16"/>
      <c r="F133" s="39"/>
      <c r="G133" s="39"/>
      <c r="H133" s="39" t="s">
        <v>12</v>
      </c>
      <c r="I133" s="39"/>
      <c r="J133" s="16"/>
      <c r="K133" s="16" t="s">
        <v>15</v>
      </c>
      <c r="L133" s="30" t="s">
        <v>368</v>
      </c>
      <c r="M133" s="42">
        <v>43614</v>
      </c>
      <c r="N133" s="42">
        <v>43677</v>
      </c>
      <c r="O133" s="33">
        <v>15005.6</v>
      </c>
      <c r="P133" s="33">
        <f>3500+7847.7+5460</f>
        <v>16807.7</v>
      </c>
      <c r="Q133" s="34">
        <v>118832.3</v>
      </c>
    </row>
    <row r="134" spans="2:17" s="4" customFormat="1" ht="28.5">
      <c r="B134" s="49" t="s">
        <v>374</v>
      </c>
      <c r="C134" s="11" t="s">
        <v>375</v>
      </c>
      <c r="D134" s="111"/>
      <c r="E134" s="16" t="s">
        <v>12</v>
      </c>
      <c r="F134" s="39"/>
      <c r="G134" s="39"/>
      <c r="H134" s="39"/>
      <c r="I134" s="39"/>
      <c r="J134" s="16" t="s">
        <v>25</v>
      </c>
      <c r="K134" s="16" t="s">
        <v>15</v>
      </c>
      <c r="L134" s="83">
        <v>5000236133</v>
      </c>
      <c r="M134" s="42">
        <v>43612</v>
      </c>
      <c r="N134" s="42">
        <v>43646</v>
      </c>
      <c r="O134" s="33">
        <v>3880</v>
      </c>
      <c r="P134" s="33">
        <v>4202.93</v>
      </c>
      <c r="Q134" s="34"/>
    </row>
    <row r="135" spans="2:17" s="4" customFormat="1" ht="28.5">
      <c r="B135" s="49" t="s">
        <v>372</v>
      </c>
      <c r="C135" s="11" t="s">
        <v>373</v>
      </c>
      <c r="D135" s="111"/>
      <c r="E135" s="16" t="s">
        <v>12</v>
      </c>
      <c r="F135" s="39"/>
      <c r="G135" s="39"/>
      <c r="H135" s="39"/>
      <c r="I135" s="39"/>
      <c r="J135" s="16" t="s">
        <v>25</v>
      </c>
      <c r="K135" s="16" t="s">
        <v>15</v>
      </c>
      <c r="L135" s="83">
        <v>5000236164</v>
      </c>
      <c r="M135" s="42">
        <v>43612</v>
      </c>
      <c r="N135" s="42">
        <v>43630</v>
      </c>
      <c r="O135" s="33">
        <v>13504.1</v>
      </c>
      <c r="P135" s="33">
        <v>14433.18</v>
      </c>
      <c r="Q135" s="34"/>
    </row>
    <row r="136" spans="2:17" s="6" customFormat="1" ht="28.5">
      <c r="B136" s="15" t="s">
        <v>379</v>
      </c>
      <c r="C136" s="11" t="s">
        <v>378</v>
      </c>
      <c r="D136" s="16" t="s">
        <v>12</v>
      </c>
      <c r="E136" s="16"/>
      <c r="F136" s="39"/>
      <c r="G136" s="39"/>
      <c r="H136" s="39"/>
      <c r="I136" s="39"/>
      <c r="J136" s="16" t="s">
        <v>25</v>
      </c>
      <c r="K136" s="16" t="s">
        <v>15</v>
      </c>
      <c r="L136" s="103" t="s">
        <v>377</v>
      </c>
      <c r="M136" s="102">
        <v>43616</v>
      </c>
      <c r="N136" s="31" t="s">
        <v>287</v>
      </c>
      <c r="O136" s="33" t="s">
        <v>376</v>
      </c>
      <c r="P136" s="33"/>
      <c r="Q136" s="34"/>
    </row>
    <row r="137" spans="2:17" ht="28.5">
      <c r="B137" s="105" t="s">
        <v>512</v>
      </c>
      <c r="C137" s="9" t="s">
        <v>381</v>
      </c>
      <c r="D137" s="105"/>
      <c r="E137" s="16" t="s">
        <v>12</v>
      </c>
      <c r="F137" s="105"/>
      <c r="G137" s="105"/>
      <c r="H137" s="105"/>
      <c r="I137" s="105"/>
      <c r="J137" s="16" t="s">
        <v>25</v>
      </c>
      <c r="K137" s="16" t="s">
        <v>28</v>
      </c>
      <c r="L137" s="42" t="s">
        <v>380</v>
      </c>
      <c r="M137" s="42">
        <v>43620</v>
      </c>
      <c r="N137" s="104">
        <v>43626</v>
      </c>
      <c r="O137" s="33">
        <v>4800</v>
      </c>
      <c r="P137" s="33">
        <v>5188.8</v>
      </c>
      <c r="Q137" s="25"/>
    </row>
    <row r="138" spans="2:17" s="6" customFormat="1" ht="42.75">
      <c r="B138" s="15" t="s">
        <v>247</v>
      </c>
      <c r="C138" s="11" t="s">
        <v>382</v>
      </c>
      <c r="D138" s="54"/>
      <c r="E138" s="16" t="s">
        <v>12</v>
      </c>
      <c r="F138" s="39"/>
      <c r="G138" s="39"/>
      <c r="H138" s="39"/>
      <c r="I138" s="39"/>
      <c r="J138" s="16" t="s">
        <v>25</v>
      </c>
      <c r="K138" s="30" t="s">
        <v>16</v>
      </c>
      <c r="L138" s="42" t="s">
        <v>383</v>
      </c>
      <c r="M138" s="42">
        <v>43621</v>
      </c>
      <c r="N138" s="104" t="s">
        <v>161</v>
      </c>
      <c r="O138" s="33">
        <v>1000</v>
      </c>
      <c r="P138" s="33">
        <v>1068.8</v>
      </c>
      <c r="Q138" s="34"/>
    </row>
    <row r="139" spans="2:17" s="99" customFormat="1" ht="42.75">
      <c r="B139" s="105" t="s">
        <v>286</v>
      </c>
      <c r="C139" s="9" t="s">
        <v>385</v>
      </c>
      <c r="D139" s="105"/>
      <c r="E139" s="16" t="s">
        <v>12</v>
      </c>
      <c r="F139" s="105"/>
      <c r="G139" s="105"/>
      <c r="H139" s="105"/>
      <c r="I139" s="105"/>
      <c r="J139" s="16" t="s">
        <v>25</v>
      </c>
      <c r="K139" s="16" t="s">
        <v>28</v>
      </c>
      <c r="L139" s="42" t="s">
        <v>384</v>
      </c>
      <c r="M139" s="42">
        <v>43623</v>
      </c>
      <c r="N139" s="104">
        <v>43644</v>
      </c>
      <c r="O139" s="35">
        <v>550</v>
      </c>
      <c r="P139" s="33">
        <v>587.84</v>
      </c>
      <c r="Q139" s="25"/>
    </row>
    <row r="140" spans="2:17" ht="42.75">
      <c r="B140" s="15" t="s">
        <v>89</v>
      </c>
      <c r="C140" s="9" t="s">
        <v>419</v>
      </c>
      <c r="D140" s="16" t="s">
        <v>12</v>
      </c>
      <c r="E140" s="16"/>
      <c r="F140" s="39"/>
      <c r="G140" s="39"/>
      <c r="H140" s="39"/>
      <c r="I140" s="39"/>
      <c r="J140" s="16" t="s">
        <v>25</v>
      </c>
      <c r="K140" s="30" t="s">
        <v>16</v>
      </c>
      <c r="L140" s="39">
        <v>863330</v>
      </c>
      <c r="M140" s="31">
        <v>43557</v>
      </c>
      <c r="N140" s="31">
        <v>43646</v>
      </c>
      <c r="O140" s="33">
        <v>9500</v>
      </c>
      <c r="P140" s="33">
        <v>10153.6</v>
      </c>
      <c r="Q140" s="34"/>
    </row>
    <row r="141" spans="2:17" s="6" customFormat="1" ht="28.5">
      <c r="B141" s="15" t="s">
        <v>448</v>
      </c>
      <c r="C141" s="11" t="s">
        <v>449</v>
      </c>
      <c r="D141" s="54"/>
      <c r="E141" s="16" t="s">
        <v>12</v>
      </c>
      <c r="F141" s="39"/>
      <c r="G141" s="39"/>
      <c r="H141" s="16"/>
      <c r="I141" s="39"/>
      <c r="J141" s="16" t="s">
        <v>25</v>
      </c>
      <c r="K141" s="16" t="s">
        <v>28</v>
      </c>
      <c r="L141" s="63">
        <v>5000236701</v>
      </c>
      <c r="M141" s="104">
        <v>43619</v>
      </c>
      <c r="N141" s="104">
        <v>43700</v>
      </c>
      <c r="O141" s="33">
        <v>565</v>
      </c>
      <c r="P141" s="33">
        <v>605.59</v>
      </c>
      <c r="Q141" s="34"/>
    </row>
    <row r="142" spans="2:17" s="6" customFormat="1" ht="42.75">
      <c r="B142" s="15" t="s">
        <v>388</v>
      </c>
      <c r="C142" s="11" t="s">
        <v>387</v>
      </c>
      <c r="D142" s="54"/>
      <c r="E142" s="16" t="s">
        <v>12</v>
      </c>
      <c r="F142" s="39"/>
      <c r="G142" s="39"/>
      <c r="H142" s="39"/>
      <c r="I142" s="39"/>
      <c r="J142" s="16" t="s">
        <v>25</v>
      </c>
      <c r="K142" s="30" t="s">
        <v>16</v>
      </c>
      <c r="L142" s="42" t="s">
        <v>386</v>
      </c>
      <c r="M142" s="42">
        <v>43637</v>
      </c>
      <c r="N142" s="104">
        <v>43647</v>
      </c>
      <c r="O142" s="33">
        <v>4500</v>
      </c>
      <c r="P142" s="33">
        <v>4680</v>
      </c>
      <c r="Q142" s="34"/>
    </row>
    <row r="143" spans="2:17" s="6" customFormat="1" ht="57">
      <c r="B143" s="15" t="s">
        <v>391</v>
      </c>
      <c r="C143" s="10" t="s">
        <v>390</v>
      </c>
      <c r="D143" s="54"/>
      <c r="E143" s="16" t="s">
        <v>12</v>
      </c>
      <c r="F143" s="39"/>
      <c r="G143" s="39"/>
      <c r="H143" s="39"/>
      <c r="I143" s="39"/>
      <c r="J143" s="16" t="s">
        <v>25</v>
      </c>
      <c r="K143" s="30" t="s">
        <v>16</v>
      </c>
      <c r="L143" s="42" t="s">
        <v>389</v>
      </c>
      <c r="M143" s="42">
        <v>43640</v>
      </c>
      <c r="N143" s="104">
        <v>43677</v>
      </c>
      <c r="O143" s="33">
        <v>6739.44</v>
      </c>
      <c r="P143" s="33">
        <v>7267.25</v>
      </c>
      <c r="Q143" s="34"/>
    </row>
    <row r="144" spans="2:17" s="6" customFormat="1" ht="57">
      <c r="B144" s="15" t="s">
        <v>394</v>
      </c>
      <c r="C144" s="10" t="s">
        <v>393</v>
      </c>
      <c r="D144" s="54"/>
      <c r="E144" s="16" t="s">
        <v>12</v>
      </c>
      <c r="F144" s="39"/>
      <c r="G144" s="39"/>
      <c r="H144" s="39"/>
      <c r="I144" s="39"/>
      <c r="J144" s="16" t="s">
        <v>25</v>
      </c>
      <c r="K144" s="30" t="s">
        <v>16</v>
      </c>
      <c r="L144" s="42" t="s">
        <v>392</v>
      </c>
      <c r="M144" s="42">
        <v>43640</v>
      </c>
      <c r="N144" s="104">
        <v>43677</v>
      </c>
      <c r="O144" s="33">
        <v>10741.74</v>
      </c>
      <c r="P144" s="33">
        <v>11480.77</v>
      </c>
      <c r="Q144" s="34"/>
    </row>
    <row r="145" spans="2:17" s="6" customFormat="1" ht="47.25" customHeight="1">
      <c r="B145" s="15" t="s">
        <v>395</v>
      </c>
      <c r="C145" s="11" t="s">
        <v>396</v>
      </c>
      <c r="D145" s="16" t="s">
        <v>12</v>
      </c>
      <c r="E145" s="16"/>
      <c r="F145" s="39"/>
      <c r="G145" s="39"/>
      <c r="H145" s="39"/>
      <c r="I145" s="39"/>
      <c r="J145" s="16" t="s">
        <v>25</v>
      </c>
      <c r="K145" s="30" t="s">
        <v>397</v>
      </c>
      <c r="L145" s="42" t="s">
        <v>398</v>
      </c>
      <c r="M145" s="42">
        <v>43640</v>
      </c>
      <c r="N145" s="104" t="s">
        <v>399</v>
      </c>
      <c r="O145" s="33">
        <v>16000</v>
      </c>
      <c r="P145" s="33"/>
      <c r="Q145" s="34"/>
    </row>
    <row r="146" spans="2:17" s="6" customFormat="1" ht="42.75">
      <c r="B146" s="15" t="s">
        <v>400</v>
      </c>
      <c r="C146" s="11" t="s">
        <v>401</v>
      </c>
      <c r="D146" s="54"/>
      <c r="E146" s="16" t="s">
        <v>12</v>
      </c>
      <c r="F146" s="39"/>
      <c r="G146" s="39"/>
      <c r="H146" s="39"/>
      <c r="I146" s="39"/>
      <c r="J146" s="16" t="s">
        <v>25</v>
      </c>
      <c r="K146" s="30" t="s">
        <v>16</v>
      </c>
      <c r="L146" s="42" t="s">
        <v>402</v>
      </c>
      <c r="M146" s="42">
        <v>43644</v>
      </c>
      <c r="N146" s="104">
        <v>43769</v>
      </c>
      <c r="O146" s="33">
        <v>11500</v>
      </c>
      <c r="P146" s="33">
        <v>12291.2</v>
      </c>
      <c r="Q146" s="34"/>
    </row>
    <row r="147" spans="2:17" s="6" customFormat="1" ht="57">
      <c r="B147" s="15" t="s">
        <v>403</v>
      </c>
      <c r="C147" s="10" t="s">
        <v>404</v>
      </c>
      <c r="D147" s="54"/>
      <c r="E147" s="16" t="s">
        <v>12</v>
      </c>
      <c r="F147" s="39"/>
      <c r="G147" s="39"/>
      <c r="H147" s="39"/>
      <c r="I147" s="39"/>
      <c r="J147" s="16" t="s">
        <v>25</v>
      </c>
      <c r="K147" s="30" t="s">
        <v>16</v>
      </c>
      <c r="L147" s="42" t="s">
        <v>405</v>
      </c>
      <c r="M147" s="42">
        <v>43647</v>
      </c>
      <c r="N147" s="104">
        <v>43677</v>
      </c>
      <c r="O147" s="33">
        <v>7448.69</v>
      </c>
      <c r="P147" s="33">
        <v>7961.16</v>
      </c>
      <c r="Q147" s="34"/>
    </row>
    <row r="148" spans="2:17" s="61" customFormat="1" ht="42.75">
      <c r="B148" s="15" t="s">
        <v>303</v>
      </c>
      <c r="C148" s="106" t="s">
        <v>409</v>
      </c>
      <c r="D148" s="16"/>
      <c r="E148" s="16" t="s">
        <v>12</v>
      </c>
      <c r="F148" s="39"/>
      <c r="G148" s="39"/>
      <c r="H148" s="39"/>
      <c r="I148" s="39"/>
      <c r="J148" s="16" t="s">
        <v>25</v>
      </c>
      <c r="K148" s="30" t="s">
        <v>28</v>
      </c>
      <c r="L148" s="74" t="s">
        <v>408</v>
      </c>
      <c r="M148" s="42">
        <v>43647</v>
      </c>
      <c r="N148" s="36">
        <v>43661</v>
      </c>
      <c r="O148" s="107">
        <v>2300</v>
      </c>
      <c r="P148" s="33">
        <v>2486.3</v>
      </c>
      <c r="Q148" s="73"/>
    </row>
    <row r="149" spans="2:17" s="6" customFormat="1" ht="42.75">
      <c r="B149" s="24" t="s">
        <v>36</v>
      </c>
      <c r="C149" s="26" t="s">
        <v>406</v>
      </c>
      <c r="D149" s="63"/>
      <c r="E149" s="30" t="s">
        <v>12</v>
      </c>
      <c r="F149" s="63"/>
      <c r="G149" s="63"/>
      <c r="H149" s="63"/>
      <c r="I149" s="63"/>
      <c r="J149" s="30" t="s">
        <v>25</v>
      </c>
      <c r="K149" s="30" t="s">
        <v>16</v>
      </c>
      <c r="L149" s="63" t="s">
        <v>407</v>
      </c>
      <c r="M149" s="42">
        <v>43649</v>
      </c>
      <c r="N149" s="36" t="s">
        <v>29</v>
      </c>
      <c r="O149" s="35">
        <v>1930</v>
      </c>
      <c r="P149" s="64">
        <v>2086.33</v>
      </c>
      <c r="Q149" s="62"/>
    </row>
    <row r="150" spans="2:17" s="6" customFormat="1" ht="42.75">
      <c r="B150" s="15" t="s">
        <v>513</v>
      </c>
      <c r="C150" s="10" t="s">
        <v>411</v>
      </c>
      <c r="D150" s="16" t="s">
        <v>12</v>
      </c>
      <c r="E150" s="30"/>
      <c r="F150" s="63"/>
      <c r="G150" s="63"/>
      <c r="H150" s="63"/>
      <c r="I150" s="63"/>
      <c r="J150" s="30" t="s">
        <v>25</v>
      </c>
      <c r="K150" s="16" t="s">
        <v>15</v>
      </c>
      <c r="L150" s="63" t="s">
        <v>410</v>
      </c>
      <c r="M150" s="42">
        <v>43655</v>
      </c>
      <c r="N150" s="36">
        <v>43687</v>
      </c>
      <c r="O150" s="35">
        <v>1000</v>
      </c>
      <c r="P150" s="64">
        <v>1229.12</v>
      </c>
      <c r="Q150" s="62"/>
    </row>
    <row r="151" spans="2:17" s="6" customFormat="1" ht="38.25">
      <c r="B151" s="15" t="s">
        <v>446</v>
      </c>
      <c r="C151" s="11" t="s">
        <v>447</v>
      </c>
      <c r="D151" s="54"/>
      <c r="E151" s="16" t="s">
        <v>12</v>
      </c>
      <c r="F151" s="39"/>
      <c r="G151" s="39"/>
      <c r="H151" s="16"/>
      <c r="I151" s="39"/>
      <c r="J151" s="16" t="s">
        <v>25</v>
      </c>
      <c r="K151" s="114" t="s">
        <v>16</v>
      </c>
      <c r="L151" s="63">
        <v>5000239485</v>
      </c>
      <c r="M151" s="104">
        <v>43657</v>
      </c>
      <c r="N151" s="104">
        <v>43724</v>
      </c>
      <c r="O151" s="33">
        <v>2826.24</v>
      </c>
      <c r="P151" s="33">
        <v>3173.86</v>
      </c>
      <c r="Q151" s="34"/>
    </row>
    <row r="152" spans="2:17" s="6" customFormat="1" ht="42.75">
      <c r="B152" s="15" t="s">
        <v>32</v>
      </c>
      <c r="C152" s="9" t="s">
        <v>412</v>
      </c>
      <c r="D152" s="57"/>
      <c r="E152" s="16" t="s">
        <v>12</v>
      </c>
      <c r="F152" s="16"/>
      <c r="G152" s="16"/>
      <c r="H152" s="16"/>
      <c r="I152" s="16"/>
      <c r="J152" s="16" t="s">
        <v>25</v>
      </c>
      <c r="K152" s="16" t="s">
        <v>16</v>
      </c>
      <c r="L152" s="63" t="s">
        <v>413</v>
      </c>
      <c r="M152" s="42">
        <v>43661</v>
      </c>
      <c r="N152" s="32" t="s">
        <v>29</v>
      </c>
      <c r="O152" s="34">
        <v>2872.93</v>
      </c>
      <c r="P152" s="34">
        <v>2987.85</v>
      </c>
      <c r="Q152" s="34"/>
    </row>
    <row r="153" spans="2:17" s="6" customFormat="1" ht="42.75">
      <c r="B153" s="15" t="s">
        <v>418</v>
      </c>
      <c r="C153" s="10" t="s">
        <v>417</v>
      </c>
      <c r="D153" s="16"/>
      <c r="E153" s="16" t="s">
        <v>12</v>
      </c>
      <c r="F153" s="39"/>
      <c r="G153" s="39"/>
      <c r="H153" s="39"/>
      <c r="I153" s="39"/>
      <c r="J153" s="16" t="s">
        <v>25</v>
      </c>
      <c r="K153" s="82" t="s">
        <v>16</v>
      </c>
      <c r="L153" s="42" t="s">
        <v>416</v>
      </c>
      <c r="M153" s="42">
        <v>43663</v>
      </c>
      <c r="N153" s="104">
        <v>43677</v>
      </c>
      <c r="O153" s="33">
        <v>800</v>
      </c>
      <c r="P153" s="33">
        <v>800</v>
      </c>
      <c r="Q153" s="34"/>
    </row>
    <row r="154" spans="2:17" s="6" customFormat="1" ht="60.75" customHeight="1">
      <c r="B154" s="15" t="s">
        <v>420</v>
      </c>
      <c r="C154" s="10" t="s">
        <v>421</v>
      </c>
      <c r="D154" s="16"/>
      <c r="E154" s="16" t="s">
        <v>12</v>
      </c>
      <c r="F154" s="39"/>
      <c r="G154" s="39"/>
      <c r="H154" s="39"/>
      <c r="I154" s="39"/>
      <c r="J154" s="16" t="s">
        <v>25</v>
      </c>
      <c r="K154" s="82" t="s">
        <v>16</v>
      </c>
      <c r="L154" s="42" t="s">
        <v>422</v>
      </c>
      <c r="M154" s="42">
        <v>43664</v>
      </c>
      <c r="N154" s="104">
        <v>43677</v>
      </c>
      <c r="O154" s="33">
        <v>650</v>
      </c>
      <c r="P154" s="33">
        <v>650</v>
      </c>
      <c r="Q154" s="34"/>
    </row>
    <row r="155" spans="2:17" s="6" customFormat="1" ht="47.25" customHeight="1">
      <c r="B155" s="55" t="s">
        <v>444</v>
      </c>
      <c r="C155" s="10" t="s">
        <v>424</v>
      </c>
      <c r="D155" s="54"/>
      <c r="E155" s="16"/>
      <c r="F155" s="39"/>
      <c r="G155" s="39"/>
      <c r="H155" s="16" t="s">
        <v>12</v>
      </c>
      <c r="I155" s="39"/>
      <c r="J155" s="16" t="s">
        <v>25</v>
      </c>
      <c r="K155" s="16" t="s">
        <v>15</v>
      </c>
      <c r="L155" s="42" t="s">
        <v>423</v>
      </c>
      <c r="M155" s="42">
        <v>43672</v>
      </c>
      <c r="N155" s="104">
        <v>43738</v>
      </c>
      <c r="O155" s="33">
        <v>4526.78</v>
      </c>
      <c r="P155" s="33">
        <v>3067.6</v>
      </c>
      <c r="Q155" s="34">
        <v>932.4</v>
      </c>
    </row>
    <row r="156" spans="2:17" s="61" customFormat="1" ht="47.25" customHeight="1">
      <c r="B156" s="151" t="s">
        <v>427</v>
      </c>
      <c r="C156" s="9" t="s">
        <v>426</v>
      </c>
      <c r="D156" s="143"/>
      <c r="E156" s="143" t="s">
        <v>12</v>
      </c>
      <c r="F156" s="143"/>
      <c r="G156" s="143"/>
      <c r="H156" s="143"/>
      <c r="I156" s="143"/>
      <c r="J156" s="143" t="s">
        <v>25</v>
      </c>
      <c r="K156" s="147" t="s">
        <v>180</v>
      </c>
      <c r="L156" s="149" t="s">
        <v>425</v>
      </c>
      <c r="M156" s="149">
        <v>43675</v>
      </c>
      <c r="N156" s="155" t="s">
        <v>150</v>
      </c>
      <c r="O156" s="41">
        <v>6335.22</v>
      </c>
      <c r="P156" s="141"/>
      <c r="Q156" s="159"/>
    </row>
    <row r="157" spans="2:17" s="61" customFormat="1" ht="14.25">
      <c r="B157" s="152"/>
      <c r="C157" s="9" t="s">
        <v>415</v>
      </c>
      <c r="D157" s="144"/>
      <c r="E157" s="144"/>
      <c r="F157" s="144"/>
      <c r="G157" s="144"/>
      <c r="H157" s="144"/>
      <c r="I157" s="144"/>
      <c r="J157" s="144"/>
      <c r="K157" s="148"/>
      <c r="L157" s="150"/>
      <c r="M157" s="150"/>
      <c r="N157" s="156"/>
      <c r="O157" s="79">
        <v>2280.68</v>
      </c>
      <c r="P157" s="142"/>
      <c r="Q157" s="160"/>
    </row>
    <row r="158" spans="2:17" s="6" customFormat="1" ht="57">
      <c r="B158" s="15" t="s">
        <v>489</v>
      </c>
      <c r="C158" s="10" t="s">
        <v>429</v>
      </c>
      <c r="D158" s="16"/>
      <c r="E158" s="16" t="s">
        <v>12</v>
      </c>
      <c r="F158" s="39"/>
      <c r="G158" s="39"/>
      <c r="H158" s="39"/>
      <c r="I158" s="39"/>
      <c r="J158" s="16" t="s">
        <v>25</v>
      </c>
      <c r="K158" s="82" t="s">
        <v>16</v>
      </c>
      <c r="L158" s="42" t="s">
        <v>428</v>
      </c>
      <c r="M158" s="42">
        <v>43675</v>
      </c>
      <c r="N158" s="104">
        <v>43721</v>
      </c>
      <c r="O158" s="33">
        <v>7437.5</v>
      </c>
      <c r="P158" s="33">
        <v>7735</v>
      </c>
      <c r="Q158" s="34"/>
    </row>
    <row r="159" spans="2:17" s="6" customFormat="1" ht="57.75" customHeight="1">
      <c r="B159" s="15" t="s">
        <v>177</v>
      </c>
      <c r="C159" s="10" t="s">
        <v>431</v>
      </c>
      <c r="D159" s="16"/>
      <c r="E159" s="16" t="s">
        <v>12</v>
      </c>
      <c r="F159" s="39"/>
      <c r="G159" s="39"/>
      <c r="H159" s="39"/>
      <c r="I159" s="39"/>
      <c r="J159" s="16" t="s">
        <v>25</v>
      </c>
      <c r="K159" s="82" t="s">
        <v>16</v>
      </c>
      <c r="L159" s="42" t="s">
        <v>430</v>
      </c>
      <c r="M159" s="42">
        <v>43676</v>
      </c>
      <c r="N159" s="104">
        <v>43721</v>
      </c>
      <c r="O159" s="33">
        <v>1898.48</v>
      </c>
      <c r="P159" s="33">
        <v>2029.09</v>
      </c>
      <c r="Q159" s="34"/>
    </row>
    <row r="160" spans="2:17" ht="41.25" customHeight="1">
      <c r="B160" s="105" t="s">
        <v>434</v>
      </c>
      <c r="C160" s="9" t="s">
        <v>433</v>
      </c>
      <c r="D160" s="105"/>
      <c r="E160" s="105"/>
      <c r="F160" s="105"/>
      <c r="G160" s="105"/>
      <c r="H160" s="111" t="s">
        <v>12</v>
      </c>
      <c r="I160" s="105"/>
      <c r="J160" s="16" t="s">
        <v>25</v>
      </c>
      <c r="K160" s="74" t="s">
        <v>15</v>
      </c>
      <c r="L160" s="111" t="s">
        <v>435</v>
      </c>
      <c r="M160" s="42">
        <v>43679</v>
      </c>
      <c r="N160" s="113">
        <v>43708</v>
      </c>
      <c r="O160" s="112">
        <v>278.43</v>
      </c>
      <c r="P160" s="33">
        <v>300</v>
      </c>
      <c r="Q160" s="25"/>
    </row>
    <row r="161" spans="2:17" ht="42.75">
      <c r="B161" s="105" t="s">
        <v>436</v>
      </c>
      <c r="C161" s="12" t="s">
        <v>437</v>
      </c>
      <c r="D161" s="105"/>
      <c r="E161" s="16" t="s">
        <v>12</v>
      </c>
      <c r="F161" s="105"/>
      <c r="G161" s="105"/>
      <c r="H161" s="105"/>
      <c r="I161" s="105"/>
      <c r="J161" s="16" t="s">
        <v>25</v>
      </c>
      <c r="K161" s="74" t="s">
        <v>438</v>
      </c>
      <c r="L161" s="111" t="s">
        <v>439</v>
      </c>
      <c r="M161" s="113">
        <v>43677</v>
      </c>
      <c r="N161" s="113">
        <v>43697</v>
      </c>
      <c r="O161" s="112">
        <v>10364.67</v>
      </c>
      <c r="P161" s="33"/>
      <c r="Q161" s="25"/>
    </row>
    <row r="162" spans="2:17" ht="62.25" customHeight="1">
      <c r="B162" s="105" t="s">
        <v>440</v>
      </c>
      <c r="C162" s="12" t="s">
        <v>441</v>
      </c>
      <c r="D162" s="105"/>
      <c r="E162" s="111" t="s">
        <v>12</v>
      </c>
      <c r="F162" s="105"/>
      <c r="G162" s="105"/>
      <c r="H162" s="105"/>
      <c r="I162" s="105"/>
      <c r="J162" s="16" t="s">
        <v>25</v>
      </c>
      <c r="K162" s="74" t="s">
        <v>438</v>
      </c>
      <c r="L162" s="111" t="s">
        <v>442</v>
      </c>
      <c r="M162" s="113">
        <v>43677</v>
      </c>
      <c r="N162" s="36" t="s">
        <v>443</v>
      </c>
      <c r="O162" s="112">
        <v>11117</v>
      </c>
      <c r="P162" s="33"/>
      <c r="Q162" s="25"/>
    </row>
    <row r="163" spans="2:17" s="6" customFormat="1" ht="14.25">
      <c r="B163" s="15" t="s">
        <v>451</v>
      </c>
      <c r="C163" s="11" t="s">
        <v>450</v>
      </c>
      <c r="D163" s="54"/>
      <c r="E163" s="16" t="s">
        <v>12</v>
      </c>
      <c r="F163" s="39"/>
      <c r="G163" s="39"/>
      <c r="H163" s="16"/>
      <c r="I163" s="39"/>
      <c r="J163" s="16" t="s">
        <v>25</v>
      </c>
      <c r="K163" s="16" t="s">
        <v>28</v>
      </c>
      <c r="L163" s="63">
        <v>5000241964</v>
      </c>
      <c r="M163" s="104">
        <v>43704</v>
      </c>
      <c r="N163" s="104">
        <v>43769</v>
      </c>
      <c r="O163" s="33">
        <v>2800</v>
      </c>
      <c r="P163" s="33"/>
      <c r="Q163" s="34"/>
    </row>
    <row r="164" spans="2:17" s="6" customFormat="1" ht="42.75">
      <c r="B164" s="151" t="s">
        <v>452</v>
      </c>
      <c r="C164" s="9" t="s">
        <v>453</v>
      </c>
      <c r="D164" s="157"/>
      <c r="E164" s="143" t="s">
        <v>12</v>
      </c>
      <c r="F164" s="143"/>
      <c r="G164" s="143"/>
      <c r="H164" s="143"/>
      <c r="I164" s="143"/>
      <c r="J164" s="143" t="s">
        <v>25</v>
      </c>
      <c r="K164" s="145" t="s">
        <v>180</v>
      </c>
      <c r="L164" s="147" t="s">
        <v>454</v>
      </c>
      <c r="M164" s="149">
        <v>43712</v>
      </c>
      <c r="N164" s="155" t="s">
        <v>150</v>
      </c>
      <c r="O164" s="33">
        <v>8093.94</v>
      </c>
      <c r="P164" s="33"/>
      <c r="Q164" s="141"/>
    </row>
    <row r="165" spans="2:17" s="6" customFormat="1" ht="14.25">
      <c r="B165" s="152"/>
      <c r="C165" s="11" t="s">
        <v>415</v>
      </c>
      <c r="D165" s="158"/>
      <c r="E165" s="144"/>
      <c r="F165" s="144"/>
      <c r="G165" s="144"/>
      <c r="H165" s="144"/>
      <c r="I165" s="144"/>
      <c r="J165" s="144"/>
      <c r="K165" s="146"/>
      <c r="L165" s="148"/>
      <c r="M165" s="148"/>
      <c r="N165" s="156"/>
      <c r="O165" s="33">
        <v>2913.82</v>
      </c>
      <c r="P165" s="33"/>
      <c r="Q165" s="142"/>
    </row>
    <row r="166" spans="2:17" ht="57">
      <c r="B166" s="151" t="s">
        <v>455</v>
      </c>
      <c r="C166" s="11" t="s">
        <v>456</v>
      </c>
      <c r="D166" s="153"/>
      <c r="E166" s="143" t="s">
        <v>12</v>
      </c>
      <c r="F166" s="143"/>
      <c r="G166" s="143"/>
      <c r="H166" s="143"/>
      <c r="I166" s="143"/>
      <c r="J166" s="143" t="s">
        <v>25</v>
      </c>
      <c r="K166" s="145" t="s">
        <v>180</v>
      </c>
      <c r="L166" s="147" t="s">
        <v>457</v>
      </c>
      <c r="M166" s="149">
        <v>43719</v>
      </c>
      <c r="N166" s="149" t="s">
        <v>150</v>
      </c>
      <c r="O166" s="33">
        <v>17507.69</v>
      </c>
      <c r="P166" s="141"/>
      <c r="Q166" s="141"/>
    </row>
    <row r="167" spans="1:17" s="115" customFormat="1" ht="14.25">
      <c r="A167" s="116"/>
      <c r="B167" s="152"/>
      <c r="C167" s="11" t="s">
        <v>415</v>
      </c>
      <c r="D167" s="154"/>
      <c r="E167" s="144"/>
      <c r="F167" s="144"/>
      <c r="G167" s="144"/>
      <c r="H167" s="144"/>
      <c r="I167" s="144"/>
      <c r="J167" s="144"/>
      <c r="K167" s="146"/>
      <c r="L167" s="148"/>
      <c r="M167" s="148"/>
      <c r="N167" s="150"/>
      <c r="O167" s="34">
        <v>6302.77</v>
      </c>
      <c r="P167" s="142"/>
      <c r="Q167" s="142"/>
    </row>
    <row r="168" spans="2:17" ht="28.5">
      <c r="B168" s="15" t="s">
        <v>458</v>
      </c>
      <c r="C168" s="11" t="s">
        <v>459</v>
      </c>
      <c r="D168" s="16"/>
      <c r="E168" s="16" t="s">
        <v>12</v>
      </c>
      <c r="F168" s="39"/>
      <c r="G168" s="16"/>
      <c r="H168" s="39"/>
      <c r="I168" s="39"/>
      <c r="J168" s="16" t="s">
        <v>25</v>
      </c>
      <c r="K168" s="117" t="s">
        <v>15</v>
      </c>
      <c r="L168" s="63" t="s">
        <v>460</v>
      </c>
      <c r="M168" s="42">
        <v>43720</v>
      </c>
      <c r="N168" s="36">
        <v>43799</v>
      </c>
      <c r="O168" s="33">
        <v>3510</v>
      </c>
      <c r="P168" s="33"/>
      <c r="Q168" s="34"/>
    </row>
    <row r="169" spans="2:17" ht="42.75">
      <c r="B169" s="151" t="s">
        <v>461</v>
      </c>
      <c r="C169" s="9" t="s">
        <v>462</v>
      </c>
      <c r="D169" s="153"/>
      <c r="E169" s="143" t="s">
        <v>12</v>
      </c>
      <c r="F169" s="143"/>
      <c r="G169" s="143"/>
      <c r="H169" s="143"/>
      <c r="I169" s="143"/>
      <c r="J169" s="143" t="s">
        <v>25</v>
      </c>
      <c r="K169" s="145" t="s">
        <v>180</v>
      </c>
      <c r="L169" s="147" t="s">
        <v>463</v>
      </c>
      <c r="M169" s="149">
        <v>43724</v>
      </c>
      <c r="N169" s="149" t="s">
        <v>150</v>
      </c>
      <c r="O169" s="33">
        <v>21474.23</v>
      </c>
      <c r="P169" s="141"/>
      <c r="Q169" s="141"/>
    </row>
    <row r="170" spans="2:17" s="115" customFormat="1" ht="14.25">
      <c r="B170" s="152"/>
      <c r="C170" s="11" t="s">
        <v>415</v>
      </c>
      <c r="D170" s="154"/>
      <c r="E170" s="144"/>
      <c r="F170" s="144"/>
      <c r="G170" s="144"/>
      <c r="H170" s="144"/>
      <c r="I170" s="144"/>
      <c r="J170" s="144"/>
      <c r="K170" s="146"/>
      <c r="L170" s="148"/>
      <c r="M170" s="148"/>
      <c r="N170" s="150"/>
      <c r="O170" s="34">
        <v>7730.72</v>
      </c>
      <c r="P170" s="142"/>
      <c r="Q170" s="142"/>
    </row>
    <row r="171" spans="2:17" ht="28.5">
      <c r="B171" s="15" t="s">
        <v>464</v>
      </c>
      <c r="C171" s="11" t="s">
        <v>466</v>
      </c>
      <c r="D171" s="16"/>
      <c r="E171" s="16" t="s">
        <v>12</v>
      </c>
      <c r="F171" s="39"/>
      <c r="G171" s="16"/>
      <c r="H171" s="39"/>
      <c r="I171" s="39"/>
      <c r="J171" s="16" t="s">
        <v>25</v>
      </c>
      <c r="K171" s="117" t="s">
        <v>28</v>
      </c>
      <c r="L171" s="63">
        <v>5000243348</v>
      </c>
      <c r="M171" s="42">
        <v>43726</v>
      </c>
      <c r="N171" s="36">
        <v>43787</v>
      </c>
      <c r="O171" s="33">
        <v>3780</v>
      </c>
      <c r="P171" s="33">
        <v>3931.2</v>
      </c>
      <c r="Q171" s="34">
        <f>1427+42</f>
        <v>1469</v>
      </c>
    </row>
    <row r="172" spans="2:17" ht="42.75">
      <c r="B172" s="15" t="s">
        <v>177</v>
      </c>
      <c r="C172" s="10" t="s">
        <v>465</v>
      </c>
      <c r="D172" s="16"/>
      <c r="E172" s="16" t="s">
        <v>12</v>
      </c>
      <c r="F172" s="39"/>
      <c r="G172" s="16"/>
      <c r="H172" s="39"/>
      <c r="I172" s="39"/>
      <c r="J172" s="16" t="s">
        <v>25</v>
      </c>
      <c r="K172" s="117" t="s">
        <v>28</v>
      </c>
      <c r="L172" s="63">
        <v>5000243381</v>
      </c>
      <c r="M172" s="42">
        <v>43726</v>
      </c>
      <c r="N172" s="36">
        <v>44104</v>
      </c>
      <c r="O172" s="33">
        <v>10900</v>
      </c>
      <c r="P172" s="33"/>
      <c r="Q172" s="34"/>
    </row>
    <row r="173" spans="2:17" ht="42.75">
      <c r="B173" s="15" t="s">
        <v>468</v>
      </c>
      <c r="C173" s="10" t="s">
        <v>471</v>
      </c>
      <c r="D173" s="16"/>
      <c r="E173" s="16" t="s">
        <v>12</v>
      </c>
      <c r="F173" s="39"/>
      <c r="G173" s="16"/>
      <c r="H173" s="39"/>
      <c r="I173" s="39"/>
      <c r="J173" s="16" t="s">
        <v>25</v>
      </c>
      <c r="K173" s="117" t="s">
        <v>28</v>
      </c>
      <c r="L173" s="63">
        <v>5000243493</v>
      </c>
      <c r="M173" s="42">
        <v>43727</v>
      </c>
      <c r="N173" s="36" t="s">
        <v>467</v>
      </c>
      <c r="O173" s="33">
        <v>11250</v>
      </c>
      <c r="P173" s="33"/>
      <c r="Q173" s="34"/>
    </row>
    <row r="174" spans="2:17" ht="42.75">
      <c r="B174" s="15" t="s">
        <v>469</v>
      </c>
      <c r="C174" s="10" t="s">
        <v>470</v>
      </c>
      <c r="D174" s="16"/>
      <c r="E174" s="16" t="s">
        <v>12</v>
      </c>
      <c r="F174" s="39"/>
      <c r="G174" s="16"/>
      <c r="H174" s="39"/>
      <c r="I174" s="39"/>
      <c r="J174" s="16" t="s">
        <v>25</v>
      </c>
      <c r="K174" s="117" t="s">
        <v>15</v>
      </c>
      <c r="L174" s="63">
        <v>5000243798</v>
      </c>
      <c r="M174" s="42">
        <v>43732</v>
      </c>
      <c r="N174" s="36">
        <v>44316</v>
      </c>
      <c r="O174" s="33">
        <v>8186.35</v>
      </c>
      <c r="P174" s="33"/>
      <c r="Q174" s="34"/>
    </row>
    <row r="175" spans="2:17" ht="42.75">
      <c r="B175" s="15" t="s">
        <v>475</v>
      </c>
      <c r="C175" s="10" t="s">
        <v>476</v>
      </c>
      <c r="D175" s="16"/>
      <c r="E175" s="16" t="s">
        <v>12</v>
      </c>
      <c r="F175" s="39"/>
      <c r="G175" s="16"/>
      <c r="H175" s="39"/>
      <c r="I175" s="39"/>
      <c r="J175" s="16" t="s">
        <v>25</v>
      </c>
      <c r="K175" s="117" t="s">
        <v>28</v>
      </c>
      <c r="L175" s="63">
        <v>5000244065</v>
      </c>
      <c r="M175" s="42">
        <v>43733</v>
      </c>
      <c r="N175" s="36">
        <v>44316</v>
      </c>
      <c r="O175" s="33">
        <v>11600</v>
      </c>
      <c r="P175" s="33"/>
      <c r="Q175" s="34"/>
    </row>
    <row r="176" spans="2:17" ht="42.75">
      <c r="B176" s="15" t="s">
        <v>472</v>
      </c>
      <c r="C176" s="10" t="s">
        <v>473</v>
      </c>
      <c r="D176" s="16"/>
      <c r="E176" s="16" t="s">
        <v>12</v>
      </c>
      <c r="F176" s="39"/>
      <c r="G176" s="16"/>
      <c r="H176" s="39"/>
      <c r="I176" s="39"/>
      <c r="J176" s="16" t="s">
        <v>25</v>
      </c>
      <c r="K176" s="117" t="s">
        <v>15</v>
      </c>
      <c r="L176" s="63" t="s">
        <v>474</v>
      </c>
      <c r="M176" s="42">
        <v>43738</v>
      </c>
      <c r="N176" s="36">
        <v>43799</v>
      </c>
      <c r="O176" s="33">
        <v>1800</v>
      </c>
      <c r="P176" s="33"/>
      <c r="Q176" s="34"/>
    </row>
    <row r="177" spans="2:17" ht="42.75">
      <c r="B177" s="15" t="s">
        <v>477</v>
      </c>
      <c r="C177" s="10" t="s">
        <v>478</v>
      </c>
      <c r="D177" s="16"/>
      <c r="E177" s="16" t="s">
        <v>12</v>
      </c>
      <c r="F177" s="39"/>
      <c r="G177" s="16"/>
      <c r="H177" s="39"/>
      <c r="I177" s="39"/>
      <c r="J177" s="117" t="s">
        <v>53</v>
      </c>
      <c r="K177" s="117" t="s">
        <v>28</v>
      </c>
      <c r="L177" s="63" t="s">
        <v>479</v>
      </c>
      <c r="M177" s="42">
        <v>43740</v>
      </c>
      <c r="N177" s="36" t="s">
        <v>480</v>
      </c>
      <c r="O177" s="33">
        <v>88372.58</v>
      </c>
      <c r="P177" s="33"/>
      <c r="Q177" s="34"/>
    </row>
    <row r="178" spans="2:17" ht="14.25">
      <c r="B178" s="15" t="s">
        <v>481</v>
      </c>
      <c r="C178" s="10" t="s">
        <v>482</v>
      </c>
      <c r="D178" s="16"/>
      <c r="E178" s="16" t="s">
        <v>12</v>
      </c>
      <c r="F178" s="39"/>
      <c r="G178" s="16"/>
      <c r="H178" s="39"/>
      <c r="I178" s="39"/>
      <c r="J178" s="16" t="s">
        <v>25</v>
      </c>
      <c r="K178" s="117" t="s">
        <v>28</v>
      </c>
      <c r="L178" s="63">
        <v>5000244795</v>
      </c>
      <c r="M178" s="42">
        <v>43745</v>
      </c>
      <c r="N178" s="36">
        <v>76687</v>
      </c>
      <c r="O178" s="33">
        <v>2490</v>
      </c>
      <c r="P178" s="33"/>
      <c r="Q178" s="34"/>
    </row>
    <row r="179" spans="2:17" ht="38.25">
      <c r="B179" s="15" t="s">
        <v>483</v>
      </c>
      <c r="C179" s="11" t="s">
        <v>484</v>
      </c>
      <c r="D179" s="16"/>
      <c r="E179" s="16" t="s">
        <v>12</v>
      </c>
      <c r="F179" s="39"/>
      <c r="G179" s="16"/>
      <c r="H179" s="39"/>
      <c r="I179" s="39"/>
      <c r="J179" s="16" t="s">
        <v>25</v>
      </c>
      <c r="K179" s="118" t="s">
        <v>16</v>
      </c>
      <c r="L179" s="63">
        <v>5000244982</v>
      </c>
      <c r="M179" s="42">
        <v>43747</v>
      </c>
      <c r="N179" s="36" t="s">
        <v>467</v>
      </c>
      <c r="O179" s="33">
        <v>5249.55</v>
      </c>
      <c r="P179" s="33"/>
      <c r="Q179" s="34"/>
    </row>
    <row r="180" spans="2:17" ht="42.75">
      <c r="B180" s="15" t="s">
        <v>485</v>
      </c>
      <c r="C180" s="11" t="s">
        <v>486</v>
      </c>
      <c r="D180" s="16"/>
      <c r="E180" s="16" t="s">
        <v>12</v>
      </c>
      <c r="F180" s="39"/>
      <c r="G180" s="16"/>
      <c r="H180" s="39"/>
      <c r="I180" s="39"/>
      <c r="J180" s="16" t="s">
        <v>25</v>
      </c>
      <c r="K180" s="117" t="s">
        <v>28</v>
      </c>
      <c r="L180" s="63">
        <v>5000245557</v>
      </c>
      <c r="M180" s="42">
        <v>43753</v>
      </c>
      <c r="N180" s="36">
        <v>44196</v>
      </c>
      <c r="O180" s="33">
        <v>30000</v>
      </c>
      <c r="P180" s="33">
        <f>6242</f>
        <v>6242</v>
      </c>
      <c r="Q180" s="34"/>
    </row>
    <row r="181" spans="2:17" ht="28.5">
      <c r="B181" s="29" t="s">
        <v>432</v>
      </c>
      <c r="C181" s="11" t="s">
        <v>487</v>
      </c>
      <c r="D181" s="16"/>
      <c r="E181" s="16"/>
      <c r="F181" s="39"/>
      <c r="G181" s="16"/>
      <c r="H181" s="16" t="s">
        <v>12</v>
      </c>
      <c r="I181" s="39"/>
      <c r="J181" s="16" t="s">
        <v>25</v>
      </c>
      <c r="K181" s="117" t="s">
        <v>15</v>
      </c>
      <c r="L181" s="63" t="s">
        <v>488</v>
      </c>
      <c r="M181" s="42">
        <v>43753</v>
      </c>
      <c r="N181" s="36">
        <v>43798</v>
      </c>
      <c r="O181" s="33">
        <v>3387.29</v>
      </c>
      <c r="P181" s="33">
        <v>4986.96</v>
      </c>
      <c r="Q181" s="34">
        <v>156313.3</v>
      </c>
    </row>
    <row r="182" spans="2:17" ht="57">
      <c r="B182" s="15" t="s">
        <v>491</v>
      </c>
      <c r="C182" s="10" t="s">
        <v>490</v>
      </c>
      <c r="D182" s="16"/>
      <c r="E182" s="16"/>
      <c r="F182" s="39"/>
      <c r="G182" s="16"/>
      <c r="H182" s="16" t="s">
        <v>12</v>
      </c>
      <c r="I182" s="39"/>
      <c r="J182" s="16" t="s">
        <v>25</v>
      </c>
      <c r="K182" s="117" t="s">
        <v>15</v>
      </c>
      <c r="L182" s="63">
        <v>5000245877</v>
      </c>
      <c r="M182" s="42">
        <v>43754</v>
      </c>
      <c r="N182" s="36" t="s">
        <v>150</v>
      </c>
      <c r="O182" s="33">
        <v>9563.6</v>
      </c>
      <c r="P182" s="33"/>
      <c r="Q182" s="34"/>
    </row>
    <row r="183" spans="2:17" s="4" customFormat="1" ht="25.5">
      <c r="B183" s="15" t="s">
        <v>492</v>
      </c>
      <c r="C183" s="119" t="s">
        <v>493</v>
      </c>
      <c r="D183" s="120" t="s">
        <v>12</v>
      </c>
      <c r="E183" s="120"/>
      <c r="F183" s="120"/>
      <c r="G183" s="120"/>
      <c r="H183" s="120"/>
      <c r="I183" s="120"/>
      <c r="J183" s="117" t="s">
        <v>25</v>
      </c>
      <c r="K183" s="117" t="s">
        <v>15</v>
      </c>
      <c r="L183" s="121" t="s">
        <v>494</v>
      </c>
      <c r="M183" s="121">
        <v>43756</v>
      </c>
      <c r="N183" s="122">
        <v>43830</v>
      </c>
      <c r="O183" s="123">
        <v>15000</v>
      </c>
      <c r="P183" s="123"/>
      <c r="Q183" s="124"/>
    </row>
    <row r="184" spans="2:17" ht="28.5">
      <c r="B184" s="15" t="s">
        <v>464</v>
      </c>
      <c r="C184" s="11" t="s">
        <v>499</v>
      </c>
      <c r="D184" s="16"/>
      <c r="E184" s="16" t="s">
        <v>12</v>
      </c>
      <c r="F184" s="39"/>
      <c r="G184" s="16"/>
      <c r="H184" s="39"/>
      <c r="I184" s="39"/>
      <c r="J184" s="16" t="s">
        <v>25</v>
      </c>
      <c r="K184" s="117" t="s">
        <v>28</v>
      </c>
      <c r="L184" s="63" t="s">
        <v>500</v>
      </c>
      <c r="M184" s="42">
        <v>43759</v>
      </c>
      <c r="N184" s="36">
        <v>43787</v>
      </c>
      <c r="O184" s="33">
        <v>1000</v>
      </c>
      <c r="P184" s="33">
        <v>1040</v>
      </c>
      <c r="Q184" s="34"/>
    </row>
    <row r="185" spans="2:17" s="4" customFormat="1" ht="38.25">
      <c r="B185" s="15" t="s">
        <v>495</v>
      </c>
      <c r="C185" s="125" t="s">
        <v>496</v>
      </c>
      <c r="D185" s="120"/>
      <c r="E185" s="120" t="s">
        <v>12</v>
      </c>
      <c r="F185" s="120"/>
      <c r="G185" s="120"/>
      <c r="H185" s="120"/>
      <c r="I185" s="120"/>
      <c r="J185" s="117" t="s">
        <v>25</v>
      </c>
      <c r="K185" s="117" t="s">
        <v>28</v>
      </c>
      <c r="L185" s="63">
        <v>5000246267</v>
      </c>
      <c r="M185" s="121">
        <v>43760</v>
      </c>
      <c r="N185" s="122">
        <v>44255</v>
      </c>
      <c r="O185" s="123">
        <v>23950</v>
      </c>
      <c r="P185" s="123"/>
      <c r="Q185" s="124"/>
    </row>
    <row r="186" spans="2:17" s="4" customFormat="1" ht="38.25">
      <c r="B186" s="15" t="s">
        <v>497</v>
      </c>
      <c r="C186" s="125" t="s">
        <v>498</v>
      </c>
      <c r="D186" s="120"/>
      <c r="E186" s="120" t="s">
        <v>12</v>
      </c>
      <c r="F186" s="120"/>
      <c r="G186" s="120"/>
      <c r="H186" s="120"/>
      <c r="I186" s="120"/>
      <c r="J186" s="117" t="s">
        <v>25</v>
      </c>
      <c r="K186" s="117" t="s">
        <v>28</v>
      </c>
      <c r="L186" s="63">
        <v>5000246270</v>
      </c>
      <c r="M186" s="121">
        <v>43760</v>
      </c>
      <c r="N186" s="122">
        <v>44255</v>
      </c>
      <c r="O186" s="123">
        <v>25000</v>
      </c>
      <c r="P186" s="123"/>
      <c r="Q186" s="124"/>
    </row>
    <row r="187" spans="2:17" s="126" customFormat="1" ht="38.25">
      <c r="B187" s="127" t="s">
        <v>501</v>
      </c>
      <c r="C187" s="128" t="s">
        <v>502</v>
      </c>
      <c r="D187" s="16" t="s">
        <v>12</v>
      </c>
      <c r="E187" s="127"/>
      <c r="F187" s="127"/>
      <c r="G187" s="127"/>
      <c r="H187" s="127"/>
      <c r="I187" s="127"/>
      <c r="J187" s="16" t="s">
        <v>25</v>
      </c>
      <c r="K187" s="117" t="s">
        <v>15</v>
      </c>
      <c r="L187" s="129" t="s">
        <v>503</v>
      </c>
      <c r="M187" s="121">
        <v>43767</v>
      </c>
      <c r="N187" s="122">
        <v>43830</v>
      </c>
      <c r="O187" s="33">
        <v>31000</v>
      </c>
      <c r="P187" s="127"/>
      <c r="Q187" s="130"/>
    </row>
    <row r="188" spans="2:17" ht="57">
      <c r="B188" s="131" t="s">
        <v>504</v>
      </c>
      <c r="C188" s="55" t="s">
        <v>505</v>
      </c>
      <c r="D188" s="16"/>
      <c r="E188" s="16" t="s">
        <v>12</v>
      </c>
      <c r="F188" s="39"/>
      <c r="G188" s="16"/>
      <c r="H188" s="39"/>
      <c r="I188" s="39"/>
      <c r="J188" s="16" t="s">
        <v>25</v>
      </c>
      <c r="K188" s="117" t="s">
        <v>438</v>
      </c>
      <c r="L188" s="63" t="s">
        <v>506</v>
      </c>
      <c r="M188" s="42">
        <v>43767</v>
      </c>
      <c r="N188" s="36" t="s">
        <v>507</v>
      </c>
      <c r="O188" s="33">
        <v>1500</v>
      </c>
      <c r="P188" s="33">
        <f>1044</f>
        <v>1044</v>
      </c>
      <c r="Q188" s="34"/>
    </row>
    <row r="189" spans="2:17" s="4" customFormat="1" ht="28.5">
      <c r="B189" s="15" t="s">
        <v>508</v>
      </c>
      <c r="C189" s="11" t="s">
        <v>509</v>
      </c>
      <c r="D189" s="16"/>
      <c r="E189" s="16" t="s">
        <v>12</v>
      </c>
      <c r="F189" s="39"/>
      <c r="G189" s="39"/>
      <c r="H189" s="39"/>
      <c r="I189" s="39"/>
      <c r="J189" s="16" t="s">
        <v>25</v>
      </c>
      <c r="K189" s="117" t="s">
        <v>28</v>
      </c>
      <c r="L189" s="63">
        <v>5000247197</v>
      </c>
      <c r="M189" s="42">
        <v>43768</v>
      </c>
      <c r="N189" s="36">
        <v>44561</v>
      </c>
      <c r="O189" s="41">
        <v>9811.21</v>
      </c>
      <c r="P189" s="33"/>
      <c r="Q189" s="93"/>
    </row>
    <row r="190" spans="2:17" s="6" customFormat="1" ht="42.75">
      <c r="B190" s="24" t="s">
        <v>61</v>
      </c>
      <c r="C190" s="66" t="s">
        <v>511</v>
      </c>
      <c r="D190" s="63"/>
      <c r="E190" s="63" t="s">
        <v>12</v>
      </c>
      <c r="F190" s="63"/>
      <c r="G190" s="63"/>
      <c r="H190" s="63"/>
      <c r="I190" s="63"/>
      <c r="J190" s="30" t="s">
        <v>25</v>
      </c>
      <c r="K190" s="30" t="s">
        <v>16</v>
      </c>
      <c r="L190" s="42" t="s">
        <v>510</v>
      </c>
      <c r="M190" s="42">
        <v>43774</v>
      </c>
      <c r="N190" s="36">
        <v>43799</v>
      </c>
      <c r="O190" s="64">
        <v>12000</v>
      </c>
      <c r="P190" s="64">
        <f>6240</f>
        <v>6240</v>
      </c>
      <c r="Q190" s="35"/>
    </row>
    <row r="191" spans="2:17" s="4" customFormat="1" ht="42.75">
      <c r="B191" s="15" t="s">
        <v>514</v>
      </c>
      <c r="C191" s="11" t="s">
        <v>515</v>
      </c>
      <c r="D191" s="39"/>
      <c r="E191" s="39" t="s">
        <v>12</v>
      </c>
      <c r="F191" s="39"/>
      <c r="G191" s="39"/>
      <c r="H191" s="39"/>
      <c r="I191" s="39"/>
      <c r="J191" s="30" t="s">
        <v>25</v>
      </c>
      <c r="K191" s="30" t="s">
        <v>16</v>
      </c>
      <c r="L191" s="16">
        <v>5000249565</v>
      </c>
      <c r="M191" s="31">
        <v>43789</v>
      </c>
      <c r="N191" s="32">
        <v>44746</v>
      </c>
      <c r="O191" s="33">
        <v>44226.82</v>
      </c>
      <c r="P191" s="33"/>
      <c r="Q191" s="34"/>
    </row>
    <row r="192" spans="2:17" s="4" customFormat="1" ht="42.75">
      <c r="B192" s="15" t="s">
        <v>516</v>
      </c>
      <c r="C192" s="11" t="s">
        <v>517</v>
      </c>
      <c r="D192" s="39"/>
      <c r="E192" s="39" t="s">
        <v>12</v>
      </c>
      <c r="F192" s="39"/>
      <c r="G192" s="39"/>
      <c r="H192" s="39"/>
      <c r="I192" s="39"/>
      <c r="J192" s="30" t="s">
        <v>25</v>
      </c>
      <c r="K192" s="30" t="s">
        <v>16</v>
      </c>
      <c r="L192" s="16">
        <v>5000249621</v>
      </c>
      <c r="M192" s="31">
        <v>43789</v>
      </c>
      <c r="N192" s="32">
        <v>45048</v>
      </c>
      <c r="O192" s="33">
        <v>42736.08</v>
      </c>
      <c r="P192" s="33"/>
      <c r="Q192" s="34"/>
    </row>
    <row r="193" spans="2:17" s="4" customFormat="1" ht="42.75">
      <c r="B193" s="15" t="s">
        <v>519</v>
      </c>
      <c r="C193" s="11" t="s">
        <v>518</v>
      </c>
      <c r="D193" s="39"/>
      <c r="E193" s="39" t="s">
        <v>12</v>
      </c>
      <c r="F193" s="16"/>
      <c r="G193" s="16"/>
      <c r="H193" s="16"/>
      <c r="I193" s="16"/>
      <c r="J193" s="30" t="s">
        <v>53</v>
      </c>
      <c r="K193" s="117" t="s">
        <v>15</v>
      </c>
      <c r="L193" s="16">
        <v>5000249962</v>
      </c>
      <c r="M193" s="32">
        <v>43794</v>
      </c>
      <c r="N193" s="32">
        <v>44926</v>
      </c>
      <c r="O193" s="34">
        <v>2600</v>
      </c>
      <c r="P193" s="34"/>
      <c r="Q193" s="34"/>
    </row>
    <row r="194" spans="2:17" ht="42.75">
      <c r="B194" s="131" t="s">
        <v>522</v>
      </c>
      <c r="C194" s="136" t="s">
        <v>521</v>
      </c>
      <c r="D194" s="16"/>
      <c r="E194" s="16" t="s">
        <v>12</v>
      </c>
      <c r="F194" s="133"/>
      <c r="G194" s="133"/>
      <c r="H194" s="133"/>
      <c r="I194" s="133"/>
      <c r="J194" s="16" t="s">
        <v>53</v>
      </c>
      <c r="K194" s="16" t="s">
        <v>28</v>
      </c>
      <c r="L194" s="135" t="s">
        <v>520</v>
      </c>
      <c r="M194" s="134">
        <v>43795</v>
      </c>
      <c r="N194" s="36">
        <v>44469</v>
      </c>
      <c r="O194" s="33">
        <v>36928.26</v>
      </c>
      <c r="P194" s="133"/>
      <c r="Q194" s="132"/>
    </row>
    <row r="195" spans="2:17" s="4" customFormat="1" ht="28.5">
      <c r="B195" s="29" t="s">
        <v>432</v>
      </c>
      <c r="C195" s="125" t="s">
        <v>524</v>
      </c>
      <c r="D195" s="120"/>
      <c r="E195" s="120"/>
      <c r="F195" s="120"/>
      <c r="G195" s="120"/>
      <c r="H195" s="120" t="s">
        <v>12</v>
      </c>
      <c r="I195" s="120"/>
      <c r="J195" s="117"/>
      <c r="K195" s="16" t="s">
        <v>15</v>
      </c>
      <c r="L195" s="30" t="s">
        <v>523</v>
      </c>
      <c r="M195" s="42">
        <v>43798</v>
      </c>
      <c r="N195" s="42">
        <v>43798</v>
      </c>
      <c r="O195" s="123">
        <f>13419.49-15005.6</f>
        <v>-1586.1100000000006</v>
      </c>
      <c r="P195" s="64">
        <f>13419.49-15005.6</f>
        <v>-1586.1100000000006</v>
      </c>
      <c r="Q195" s="35"/>
    </row>
    <row r="196" spans="2:17" s="4" customFormat="1" ht="28.5">
      <c r="B196" s="15" t="s">
        <v>379</v>
      </c>
      <c r="C196" s="125" t="s">
        <v>525</v>
      </c>
      <c r="D196" s="120"/>
      <c r="E196" s="120"/>
      <c r="F196" s="120"/>
      <c r="G196" s="120" t="s">
        <v>12</v>
      </c>
      <c r="H196" s="120"/>
      <c r="I196" s="120"/>
      <c r="J196" s="117" t="s">
        <v>25</v>
      </c>
      <c r="K196" s="16" t="s">
        <v>15</v>
      </c>
      <c r="L196" s="63" t="s">
        <v>526</v>
      </c>
      <c r="M196" s="121">
        <v>43802</v>
      </c>
      <c r="N196" s="31" t="s">
        <v>287</v>
      </c>
      <c r="O196" s="123">
        <v>1713.5</v>
      </c>
      <c r="P196" s="123"/>
      <c r="Q196" s="124"/>
    </row>
    <row r="197" spans="2:17" ht="38.25">
      <c r="B197" s="138" t="s">
        <v>528</v>
      </c>
      <c r="C197" s="137" t="s">
        <v>527</v>
      </c>
      <c r="D197" s="16"/>
      <c r="E197" s="16" t="s">
        <v>12</v>
      </c>
      <c r="F197" s="39"/>
      <c r="G197" s="16"/>
      <c r="H197" s="39"/>
      <c r="I197" s="39"/>
      <c r="J197" s="16" t="s">
        <v>25</v>
      </c>
      <c r="K197" s="114" t="s">
        <v>16</v>
      </c>
      <c r="L197" s="63">
        <v>5000251266</v>
      </c>
      <c r="M197" s="42">
        <v>43804</v>
      </c>
      <c r="N197" s="36">
        <v>43830</v>
      </c>
      <c r="O197" s="33">
        <v>2200</v>
      </c>
      <c r="P197" s="33"/>
      <c r="Q197" s="34"/>
    </row>
    <row r="198" spans="2:17" s="4" customFormat="1" ht="76.5">
      <c r="B198" s="15" t="s">
        <v>529</v>
      </c>
      <c r="C198" s="125" t="s">
        <v>530</v>
      </c>
      <c r="D198" s="120"/>
      <c r="E198" s="120" t="s">
        <v>12</v>
      </c>
      <c r="F198" s="120"/>
      <c r="G198" s="120"/>
      <c r="H198" s="120"/>
      <c r="I198" s="120"/>
      <c r="J198" s="117" t="s">
        <v>25</v>
      </c>
      <c r="K198" s="16" t="s">
        <v>15</v>
      </c>
      <c r="L198" s="63">
        <v>5000251747</v>
      </c>
      <c r="M198" s="121">
        <v>43808</v>
      </c>
      <c r="N198" s="31">
        <v>43840</v>
      </c>
      <c r="O198" s="123">
        <v>3079</v>
      </c>
      <c r="P198" s="123"/>
      <c r="Q198" s="124"/>
    </row>
    <row r="199" spans="2:17" s="4" customFormat="1" ht="25.5">
      <c r="B199" s="15" t="s">
        <v>519</v>
      </c>
      <c r="C199" s="11" t="s">
        <v>548</v>
      </c>
      <c r="D199" s="39"/>
      <c r="E199" s="39" t="s">
        <v>12</v>
      </c>
      <c r="F199" s="16"/>
      <c r="G199" s="16"/>
      <c r="H199" s="16"/>
      <c r="I199" s="16"/>
      <c r="J199" s="117" t="s">
        <v>25</v>
      </c>
      <c r="K199" s="117" t="s">
        <v>15</v>
      </c>
      <c r="L199" s="16">
        <v>5000252122</v>
      </c>
      <c r="M199" s="32">
        <v>43810</v>
      </c>
      <c r="N199" s="32">
        <v>44196</v>
      </c>
      <c r="O199" s="34">
        <v>1600</v>
      </c>
      <c r="P199" s="34"/>
      <c r="Q199" s="34"/>
    </row>
    <row r="200" spans="2:17" ht="42.75">
      <c r="B200" s="138" t="s">
        <v>531</v>
      </c>
      <c r="C200" s="137" t="s">
        <v>532</v>
      </c>
      <c r="D200" s="16"/>
      <c r="E200" s="16" t="s">
        <v>12</v>
      </c>
      <c r="F200" s="39"/>
      <c r="G200" s="16"/>
      <c r="H200" s="39"/>
      <c r="I200" s="39"/>
      <c r="J200" s="16" t="s">
        <v>25</v>
      </c>
      <c r="K200" s="114" t="s">
        <v>16</v>
      </c>
      <c r="L200" s="63">
        <v>5000252389</v>
      </c>
      <c r="M200" s="42">
        <v>43815</v>
      </c>
      <c r="N200" s="36">
        <v>43847</v>
      </c>
      <c r="O200" s="33">
        <v>1400</v>
      </c>
      <c r="P200" s="33"/>
      <c r="Q200" s="34"/>
    </row>
    <row r="201" spans="2:17" s="4" customFormat="1" ht="28.5">
      <c r="B201" s="15" t="s">
        <v>536</v>
      </c>
      <c r="C201" s="125" t="s">
        <v>535</v>
      </c>
      <c r="D201" s="120"/>
      <c r="E201" s="120" t="s">
        <v>12</v>
      </c>
      <c r="F201" s="120"/>
      <c r="G201" s="120"/>
      <c r="H201" s="120"/>
      <c r="I201" s="120"/>
      <c r="J201" s="117" t="s">
        <v>25</v>
      </c>
      <c r="K201" s="16" t="s">
        <v>15</v>
      </c>
      <c r="L201" s="63">
        <v>5000252754</v>
      </c>
      <c r="M201" s="121">
        <v>43816</v>
      </c>
      <c r="N201" s="31">
        <v>43890</v>
      </c>
      <c r="O201" s="123">
        <v>2200</v>
      </c>
      <c r="P201" s="123"/>
      <c r="Q201" s="124"/>
    </row>
    <row r="202" spans="2:17" s="4" customFormat="1" ht="28.5">
      <c r="B202" s="15" t="s">
        <v>534</v>
      </c>
      <c r="C202" s="125" t="s">
        <v>533</v>
      </c>
      <c r="D202" s="120"/>
      <c r="E202" s="120" t="s">
        <v>12</v>
      </c>
      <c r="F202" s="120"/>
      <c r="G202" s="120"/>
      <c r="H202" s="120"/>
      <c r="I202" s="120"/>
      <c r="J202" s="117" t="s">
        <v>25</v>
      </c>
      <c r="K202" s="16" t="s">
        <v>15</v>
      </c>
      <c r="L202" s="63">
        <v>5000252759</v>
      </c>
      <c r="M202" s="121">
        <v>43816</v>
      </c>
      <c r="N202" s="31">
        <v>44469</v>
      </c>
      <c r="O202" s="123">
        <v>2990</v>
      </c>
      <c r="P202" s="123"/>
      <c r="Q202" s="124"/>
    </row>
    <row r="203" spans="2:17" s="4" customFormat="1" ht="28.5">
      <c r="B203" s="140" t="s">
        <v>546</v>
      </c>
      <c r="C203" s="139" t="s">
        <v>545</v>
      </c>
      <c r="D203" s="16"/>
      <c r="E203" s="16"/>
      <c r="F203" s="39"/>
      <c r="G203" s="39"/>
      <c r="H203" s="16"/>
      <c r="I203" s="16" t="s">
        <v>12</v>
      </c>
      <c r="J203" s="16" t="s">
        <v>25</v>
      </c>
      <c r="K203" s="117" t="s">
        <v>15</v>
      </c>
      <c r="L203" s="63" t="s">
        <v>544</v>
      </c>
      <c r="M203" s="42">
        <v>43817</v>
      </c>
      <c r="N203" s="36">
        <v>43830</v>
      </c>
      <c r="O203" s="41">
        <v>1200</v>
      </c>
      <c r="P203" s="33"/>
      <c r="Q203" s="73"/>
    </row>
    <row r="204" spans="2:17" s="4" customFormat="1" ht="28.5">
      <c r="B204" s="15" t="s">
        <v>537</v>
      </c>
      <c r="C204" s="125" t="s">
        <v>538</v>
      </c>
      <c r="D204" s="120"/>
      <c r="E204" s="120" t="s">
        <v>12</v>
      </c>
      <c r="F204" s="120"/>
      <c r="G204" s="120"/>
      <c r="H204" s="120"/>
      <c r="I204" s="120"/>
      <c r="J204" s="117" t="s">
        <v>25</v>
      </c>
      <c r="K204" s="16" t="s">
        <v>15</v>
      </c>
      <c r="L204" s="63" t="s">
        <v>539</v>
      </c>
      <c r="M204" s="121">
        <v>43818</v>
      </c>
      <c r="N204" s="31">
        <v>43830</v>
      </c>
      <c r="O204" s="123">
        <v>1680</v>
      </c>
      <c r="P204" s="123"/>
      <c r="Q204" s="124"/>
    </row>
    <row r="205" spans="2:17" s="4" customFormat="1" ht="42.75">
      <c r="B205" s="15" t="s">
        <v>540</v>
      </c>
      <c r="C205" s="139" t="s">
        <v>541</v>
      </c>
      <c r="D205" s="16" t="s">
        <v>12</v>
      </c>
      <c r="E205" s="16"/>
      <c r="F205" s="39"/>
      <c r="G205" s="39"/>
      <c r="H205" s="16"/>
      <c r="I205" s="39"/>
      <c r="J205" s="16" t="s">
        <v>25</v>
      </c>
      <c r="K205" s="117" t="s">
        <v>15</v>
      </c>
      <c r="L205" s="63" t="s">
        <v>542</v>
      </c>
      <c r="M205" s="42">
        <v>43818</v>
      </c>
      <c r="N205" s="36">
        <v>43830</v>
      </c>
      <c r="O205" s="41">
        <v>2000</v>
      </c>
      <c r="P205" s="33"/>
      <c r="Q205" s="93"/>
    </row>
    <row r="206" spans="2:17" s="4" customFormat="1" ht="28.5">
      <c r="B206" s="49" t="s">
        <v>276</v>
      </c>
      <c r="C206" s="11" t="s">
        <v>549</v>
      </c>
      <c r="D206" s="16" t="s">
        <v>12</v>
      </c>
      <c r="E206" s="111"/>
      <c r="F206" s="39"/>
      <c r="G206" s="39"/>
      <c r="H206" s="39"/>
      <c r="I206" s="39"/>
      <c r="J206" s="16" t="s">
        <v>25</v>
      </c>
      <c r="K206" s="16" t="s">
        <v>15</v>
      </c>
      <c r="L206" s="83">
        <v>5000253407</v>
      </c>
      <c r="M206" s="42">
        <v>43819</v>
      </c>
      <c r="N206" s="42">
        <v>43861</v>
      </c>
      <c r="O206" s="33">
        <v>3150</v>
      </c>
      <c r="P206" s="33"/>
      <c r="Q206" s="34"/>
    </row>
    <row r="207" spans="4:17" ht="14.25">
      <c r="D207" s="81"/>
      <c r="E207" s="81"/>
      <c r="F207" s="81"/>
      <c r="G207" s="81"/>
      <c r="H207" s="81"/>
      <c r="I207" s="81"/>
      <c r="M207" s="81"/>
      <c r="N207" s="81"/>
      <c r="O207" s="81"/>
      <c r="P207" s="81"/>
      <c r="Q207" s="99"/>
    </row>
    <row r="208" spans="4:17" ht="14.25">
      <c r="D208" s="81"/>
      <c r="E208" s="81"/>
      <c r="F208" s="81"/>
      <c r="G208" s="81"/>
      <c r="H208" s="81"/>
      <c r="I208" s="81"/>
      <c r="M208" s="81"/>
      <c r="N208" s="81"/>
      <c r="O208" s="81"/>
      <c r="P208" s="81"/>
      <c r="Q208" s="99"/>
    </row>
    <row r="209" spans="4:17" ht="14.25">
      <c r="D209" s="81"/>
      <c r="E209" s="81"/>
      <c r="F209" s="81"/>
      <c r="G209" s="81"/>
      <c r="H209" s="81"/>
      <c r="I209" s="81"/>
      <c r="M209" s="81"/>
      <c r="N209" s="81"/>
      <c r="O209" s="81"/>
      <c r="P209" s="81"/>
      <c r="Q209" s="99"/>
    </row>
    <row r="210" spans="4:17" ht="14.25">
      <c r="D210" s="81"/>
      <c r="E210" s="81"/>
      <c r="F210" s="81"/>
      <c r="G210" s="81"/>
      <c r="H210" s="81"/>
      <c r="I210" s="81"/>
      <c r="M210" s="81"/>
      <c r="N210" s="81"/>
      <c r="O210" s="81"/>
      <c r="P210" s="81"/>
      <c r="Q210" s="99"/>
    </row>
    <row r="211" spans="4:17" ht="14.25">
      <c r="D211" s="81"/>
      <c r="E211" s="81"/>
      <c r="F211" s="81"/>
      <c r="G211" s="81"/>
      <c r="H211" s="81"/>
      <c r="I211" s="81"/>
      <c r="M211" s="81"/>
      <c r="N211" s="81"/>
      <c r="O211" s="81"/>
      <c r="P211" s="81"/>
      <c r="Q211" s="99"/>
    </row>
    <row r="212" spans="4:17" ht="14.25">
      <c r="D212" s="81"/>
      <c r="E212" s="81"/>
      <c r="F212" s="81"/>
      <c r="G212" s="81"/>
      <c r="H212" s="81"/>
      <c r="I212" s="81"/>
      <c r="M212" s="81"/>
      <c r="N212" s="81"/>
      <c r="O212" s="81"/>
      <c r="P212" s="81"/>
      <c r="Q212" s="99"/>
    </row>
    <row r="213" spans="4:17" ht="14.25">
      <c r="D213" s="81"/>
      <c r="E213" s="81"/>
      <c r="F213" s="81"/>
      <c r="G213" s="81"/>
      <c r="H213" s="81"/>
      <c r="I213" s="81"/>
      <c r="M213" s="81"/>
      <c r="N213" s="81"/>
      <c r="O213" s="81"/>
      <c r="P213" s="81"/>
      <c r="Q213" s="99"/>
    </row>
    <row r="214" spans="4:17" ht="14.25">
      <c r="D214" s="81"/>
      <c r="E214" s="81"/>
      <c r="F214" s="81"/>
      <c r="G214" s="81"/>
      <c r="H214" s="81"/>
      <c r="I214" s="81"/>
      <c r="M214" s="81"/>
      <c r="N214" s="81"/>
      <c r="O214" s="81"/>
      <c r="P214" s="81"/>
      <c r="Q214" s="99"/>
    </row>
    <row r="215" spans="4:17" ht="14.25">
      <c r="D215" s="81"/>
      <c r="E215" s="81"/>
      <c r="F215" s="81"/>
      <c r="G215" s="81"/>
      <c r="H215" s="81"/>
      <c r="I215" s="81"/>
      <c r="M215" s="81"/>
      <c r="N215" s="81"/>
      <c r="O215" s="81"/>
      <c r="P215" s="81"/>
      <c r="Q215" s="99"/>
    </row>
    <row r="216" spans="4:17" ht="14.25">
      <c r="D216" s="81"/>
      <c r="E216" s="81"/>
      <c r="F216" s="81"/>
      <c r="G216" s="81"/>
      <c r="H216" s="81"/>
      <c r="I216" s="81"/>
      <c r="M216" s="81"/>
      <c r="N216" s="81"/>
      <c r="O216" s="81"/>
      <c r="P216" s="81"/>
      <c r="Q216" s="99"/>
    </row>
    <row r="217" spans="4:17" ht="14.25">
      <c r="D217" s="81"/>
      <c r="E217" s="81"/>
      <c r="F217" s="81"/>
      <c r="G217" s="81"/>
      <c r="H217" s="81"/>
      <c r="I217" s="81"/>
      <c r="M217" s="81"/>
      <c r="N217" s="81"/>
      <c r="O217" s="81"/>
      <c r="P217" s="81"/>
      <c r="Q217" s="99"/>
    </row>
    <row r="218" spans="4:17" ht="14.25">
      <c r="D218" s="81"/>
      <c r="E218" s="81"/>
      <c r="F218" s="81"/>
      <c r="G218" s="81"/>
      <c r="H218" s="81"/>
      <c r="I218" s="81"/>
      <c r="M218" s="81"/>
      <c r="N218" s="81"/>
      <c r="O218" s="81"/>
      <c r="P218" s="81"/>
      <c r="Q218" s="99"/>
    </row>
    <row r="219" spans="4:17" ht="14.25">
      <c r="D219" s="81"/>
      <c r="E219" s="81"/>
      <c r="F219" s="81"/>
      <c r="G219" s="81"/>
      <c r="H219" s="81"/>
      <c r="I219" s="81"/>
      <c r="M219" s="81"/>
      <c r="N219" s="81"/>
      <c r="O219" s="81"/>
      <c r="P219" s="81"/>
      <c r="Q219" s="99"/>
    </row>
    <row r="220" spans="4:17" ht="14.25">
      <c r="D220" s="81"/>
      <c r="E220" s="81"/>
      <c r="F220" s="81"/>
      <c r="G220" s="81"/>
      <c r="H220" s="81"/>
      <c r="I220" s="81"/>
      <c r="M220" s="81"/>
      <c r="N220" s="81"/>
      <c r="O220" s="81"/>
      <c r="P220" s="81"/>
      <c r="Q220" s="99"/>
    </row>
    <row r="221" spans="4:17" ht="14.25">
      <c r="D221" s="81"/>
      <c r="E221" s="81"/>
      <c r="F221" s="81"/>
      <c r="G221" s="81"/>
      <c r="H221" s="81"/>
      <c r="I221" s="81"/>
      <c r="M221" s="81"/>
      <c r="N221" s="81"/>
      <c r="O221" s="81"/>
      <c r="P221" s="81"/>
      <c r="Q221" s="99"/>
    </row>
    <row r="222" spans="4:17" ht="14.25">
      <c r="D222" s="81"/>
      <c r="E222" s="81"/>
      <c r="F222" s="81"/>
      <c r="G222" s="81"/>
      <c r="H222" s="81"/>
      <c r="I222" s="81"/>
      <c r="M222" s="81"/>
      <c r="N222" s="81"/>
      <c r="O222" s="81"/>
      <c r="P222" s="81"/>
      <c r="Q222" s="99"/>
    </row>
    <row r="223" spans="4:17" ht="14.25">
      <c r="D223" s="81"/>
      <c r="E223" s="81"/>
      <c r="F223" s="81"/>
      <c r="G223" s="81"/>
      <c r="H223" s="81"/>
      <c r="I223" s="81"/>
      <c r="M223" s="81"/>
      <c r="N223" s="81"/>
      <c r="O223" s="81"/>
      <c r="P223" s="81"/>
      <c r="Q223" s="99"/>
    </row>
    <row r="224" spans="4:17" ht="14.25">
      <c r="D224" s="81"/>
      <c r="E224" s="81"/>
      <c r="F224" s="81"/>
      <c r="G224" s="81"/>
      <c r="H224" s="81"/>
      <c r="I224" s="81"/>
      <c r="M224" s="81"/>
      <c r="N224" s="81"/>
      <c r="O224" s="81"/>
      <c r="P224" s="81"/>
      <c r="Q224" s="99"/>
    </row>
    <row r="225" spans="4:17" ht="14.25">
      <c r="D225" s="81"/>
      <c r="E225" s="81"/>
      <c r="F225" s="81"/>
      <c r="G225" s="81"/>
      <c r="H225" s="81"/>
      <c r="I225" s="81"/>
      <c r="M225" s="81"/>
      <c r="N225" s="81"/>
      <c r="O225" s="81"/>
      <c r="P225" s="81"/>
      <c r="Q225" s="99"/>
    </row>
    <row r="226" spans="4:17" ht="14.25">
      <c r="D226" s="81"/>
      <c r="E226" s="81"/>
      <c r="F226" s="81"/>
      <c r="G226" s="81"/>
      <c r="H226" s="81"/>
      <c r="I226" s="81"/>
      <c r="M226" s="81"/>
      <c r="N226" s="81"/>
      <c r="O226" s="81"/>
      <c r="P226" s="81"/>
      <c r="Q226" s="99"/>
    </row>
    <row r="227" spans="4:17" ht="14.25">
      <c r="D227" s="81"/>
      <c r="E227" s="81"/>
      <c r="F227" s="81"/>
      <c r="G227" s="81"/>
      <c r="H227" s="81"/>
      <c r="I227" s="81"/>
      <c r="M227" s="81"/>
      <c r="N227" s="81"/>
      <c r="O227" s="81"/>
      <c r="P227" s="81"/>
      <c r="Q227" s="99"/>
    </row>
    <row r="228" spans="4:17" ht="14.25">
      <c r="D228" s="81"/>
      <c r="E228" s="81"/>
      <c r="F228" s="81"/>
      <c r="G228" s="81"/>
      <c r="H228" s="81"/>
      <c r="I228" s="81"/>
      <c r="M228" s="81"/>
      <c r="N228" s="81"/>
      <c r="O228" s="81"/>
      <c r="P228" s="81"/>
      <c r="Q228" s="99"/>
    </row>
    <row r="229" spans="4:17" ht="14.25">
      <c r="D229" s="81"/>
      <c r="E229" s="81"/>
      <c r="F229" s="81"/>
      <c r="G229" s="81"/>
      <c r="H229" s="81"/>
      <c r="I229" s="81"/>
      <c r="M229" s="81"/>
      <c r="N229" s="81"/>
      <c r="O229" s="81"/>
      <c r="P229" s="81"/>
      <c r="Q229" s="99"/>
    </row>
    <row r="230" spans="4:17" ht="14.25">
      <c r="D230" s="81"/>
      <c r="E230" s="81"/>
      <c r="F230" s="81"/>
      <c r="G230" s="81"/>
      <c r="H230" s="81"/>
      <c r="I230" s="81"/>
      <c r="M230" s="81"/>
      <c r="N230" s="81"/>
      <c r="O230" s="81"/>
      <c r="P230" s="81"/>
      <c r="Q230" s="99"/>
    </row>
    <row r="231" spans="4:17" ht="14.25">
      <c r="D231" s="81"/>
      <c r="E231" s="81"/>
      <c r="F231" s="81"/>
      <c r="G231" s="81"/>
      <c r="H231" s="81"/>
      <c r="I231" s="81"/>
      <c r="M231" s="81"/>
      <c r="N231" s="81"/>
      <c r="O231" s="81"/>
      <c r="P231" s="81"/>
      <c r="Q231" s="99"/>
    </row>
    <row r="232" spans="4:17" ht="14.25">
      <c r="D232" s="81"/>
      <c r="E232" s="81"/>
      <c r="F232" s="81"/>
      <c r="G232" s="81"/>
      <c r="H232" s="81"/>
      <c r="I232" s="81"/>
      <c r="M232" s="81"/>
      <c r="N232" s="81"/>
      <c r="O232" s="81"/>
      <c r="P232" s="81"/>
      <c r="Q232" s="99"/>
    </row>
    <row r="233" spans="4:17" ht="14.25">
      <c r="D233" s="81"/>
      <c r="E233" s="81"/>
      <c r="F233" s="81"/>
      <c r="G233" s="81"/>
      <c r="H233" s="81"/>
      <c r="I233" s="81"/>
      <c r="M233" s="81"/>
      <c r="N233" s="81"/>
      <c r="O233" s="81"/>
      <c r="P233" s="81"/>
      <c r="Q233" s="99"/>
    </row>
    <row r="234" spans="4:17" ht="14.25">
      <c r="D234" s="81"/>
      <c r="E234" s="81"/>
      <c r="F234" s="81"/>
      <c r="G234" s="81"/>
      <c r="H234" s="81"/>
      <c r="I234" s="81"/>
      <c r="M234" s="81"/>
      <c r="N234" s="81"/>
      <c r="O234" s="81"/>
      <c r="P234" s="81"/>
      <c r="Q234" s="99"/>
    </row>
    <row r="235" spans="4:17" ht="14.25">
      <c r="D235" s="81"/>
      <c r="E235" s="81"/>
      <c r="F235" s="81"/>
      <c r="G235" s="81"/>
      <c r="H235" s="81"/>
      <c r="I235" s="81"/>
      <c r="M235" s="81"/>
      <c r="N235" s="81"/>
      <c r="O235" s="81"/>
      <c r="P235" s="81"/>
      <c r="Q235" s="99"/>
    </row>
    <row r="236" spans="4:17" ht="14.25">
      <c r="D236" s="81"/>
      <c r="E236" s="81"/>
      <c r="F236" s="81"/>
      <c r="G236" s="81"/>
      <c r="H236" s="81"/>
      <c r="I236" s="81"/>
      <c r="M236" s="81"/>
      <c r="N236" s="81"/>
      <c r="O236" s="81"/>
      <c r="P236" s="81"/>
      <c r="Q236" s="99"/>
    </row>
    <row r="237" spans="4:17" ht="14.25">
      <c r="D237" s="81"/>
      <c r="E237" s="81"/>
      <c r="F237" s="81"/>
      <c r="G237" s="81"/>
      <c r="H237" s="81"/>
      <c r="I237" s="81"/>
      <c r="M237" s="81"/>
      <c r="N237" s="81"/>
      <c r="O237" s="81"/>
      <c r="P237" s="81"/>
      <c r="Q237" s="99"/>
    </row>
    <row r="238" spans="4:17" ht="14.25">
      <c r="D238" s="81"/>
      <c r="E238" s="81"/>
      <c r="F238" s="81"/>
      <c r="G238" s="81"/>
      <c r="H238" s="81"/>
      <c r="I238" s="81"/>
      <c r="M238" s="81"/>
      <c r="N238" s="81"/>
      <c r="O238" s="81"/>
      <c r="P238" s="81"/>
      <c r="Q238" s="99"/>
    </row>
    <row r="239" spans="4:17" ht="14.25">
      <c r="D239" s="81"/>
      <c r="E239" s="81"/>
      <c r="F239" s="81"/>
      <c r="G239" s="81"/>
      <c r="H239" s="81"/>
      <c r="I239" s="81"/>
      <c r="M239" s="81"/>
      <c r="N239" s="81"/>
      <c r="O239" s="81"/>
      <c r="P239" s="81"/>
      <c r="Q239" s="99"/>
    </row>
    <row r="240" spans="4:17" ht="14.25">
      <c r="D240" s="81"/>
      <c r="E240" s="81"/>
      <c r="F240" s="81"/>
      <c r="G240" s="81"/>
      <c r="H240" s="81"/>
      <c r="I240" s="81"/>
      <c r="M240" s="81"/>
      <c r="N240" s="81"/>
      <c r="O240" s="81"/>
      <c r="P240" s="81"/>
      <c r="Q240" s="99"/>
    </row>
    <row r="241" spans="4:17" ht="14.25">
      <c r="D241" s="81"/>
      <c r="E241" s="81"/>
      <c r="F241" s="81"/>
      <c r="G241" s="81"/>
      <c r="H241" s="81"/>
      <c r="I241" s="81"/>
      <c r="M241" s="81"/>
      <c r="N241" s="81"/>
      <c r="O241" s="81"/>
      <c r="P241" s="81"/>
      <c r="Q241" s="99"/>
    </row>
    <row r="242" spans="4:17" ht="14.25">
      <c r="D242" s="81"/>
      <c r="E242" s="81"/>
      <c r="F242" s="81"/>
      <c r="G242" s="81"/>
      <c r="H242" s="81"/>
      <c r="I242" s="81"/>
      <c r="M242" s="81"/>
      <c r="N242" s="81"/>
      <c r="O242" s="81"/>
      <c r="P242" s="81"/>
      <c r="Q242" s="99"/>
    </row>
    <row r="243" spans="4:17" ht="14.25">
      <c r="D243" s="81"/>
      <c r="E243" s="81"/>
      <c r="F243" s="81"/>
      <c r="G243" s="81"/>
      <c r="H243" s="81"/>
      <c r="I243" s="81"/>
      <c r="M243" s="81"/>
      <c r="N243" s="81"/>
      <c r="O243" s="81"/>
      <c r="P243" s="81"/>
      <c r="Q243" s="99"/>
    </row>
    <row r="244" spans="4:17" ht="14.25">
      <c r="D244" s="81"/>
      <c r="E244" s="81"/>
      <c r="F244" s="81"/>
      <c r="G244" s="81"/>
      <c r="H244" s="81"/>
      <c r="I244" s="81"/>
      <c r="M244" s="81"/>
      <c r="N244" s="81"/>
      <c r="O244" s="81"/>
      <c r="P244" s="81"/>
      <c r="Q244" s="99"/>
    </row>
    <row r="245" spans="4:17" ht="14.25">
      <c r="D245" s="81"/>
      <c r="E245" s="81"/>
      <c r="F245" s="81"/>
      <c r="G245" s="81"/>
      <c r="H245" s="81"/>
      <c r="I245" s="81"/>
      <c r="M245" s="81"/>
      <c r="N245" s="81"/>
      <c r="O245" s="81"/>
      <c r="P245" s="81"/>
      <c r="Q245" s="99"/>
    </row>
    <row r="246" spans="4:17" ht="14.25">
      <c r="D246" s="81"/>
      <c r="E246" s="81"/>
      <c r="F246" s="81"/>
      <c r="G246" s="81"/>
      <c r="H246" s="81"/>
      <c r="I246" s="81"/>
      <c r="M246" s="81"/>
      <c r="N246" s="81"/>
      <c r="O246" s="81"/>
      <c r="P246" s="81"/>
      <c r="Q246" s="99"/>
    </row>
    <row r="247" spans="4:17" ht="14.25">
      <c r="D247" s="81"/>
      <c r="E247" s="81"/>
      <c r="F247" s="81"/>
      <c r="G247" s="81"/>
      <c r="H247" s="81"/>
      <c r="I247" s="81"/>
      <c r="M247" s="81"/>
      <c r="N247" s="81"/>
      <c r="O247" s="81"/>
      <c r="P247" s="81"/>
      <c r="Q247" s="99"/>
    </row>
    <row r="248" spans="4:17" ht="14.25">
      <c r="D248" s="81"/>
      <c r="E248" s="81"/>
      <c r="F248" s="81"/>
      <c r="G248" s="81"/>
      <c r="H248" s="81"/>
      <c r="I248" s="81"/>
      <c r="M248" s="81"/>
      <c r="N248" s="81"/>
      <c r="O248" s="81"/>
      <c r="P248" s="81"/>
      <c r="Q248" s="99"/>
    </row>
    <row r="249" spans="4:17" ht="14.25">
      <c r="D249" s="81"/>
      <c r="E249" s="81"/>
      <c r="F249" s="81"/>
      <c r="G249" s="81"/>
      <c r="H249" s="81"/>
      <c r="I249" s="81"/>
      <c r="M249" s="81"/>
      <c r="N249" s="81"/>
      <c r="O249" s="81"/>
      <c r="P249" s="81"/>
      <c r="Q249" s="99"/>
    </row>
    <row r="250" spans="4:17" ht="14.25">
      <c r="D250" s="81"/>
      <c r="E250" s="81"/>
      <c r="F250" s="81"/>
      <c r="G250" s="81"/>
      <c r="H250" s="81"/>
      <c r="I250" s="81"/>
      <c r="M250" s="81"/>
      <c r="N250" s="81"/>
      <c r="O250" s="81"/>
      <c r="P250" s="81"/>
      <c r="Q250" s="99"/>
    </row>
    <row r="251" spans="4:17" ht="14.25">
      <c r="D251" s="81"/>
      <c r="E251" s="81"/>
      <c r="F251" s="81"/>
      <c r="G251" s="81"/>
      <c r="H251" s="81"/>
      <c r="I251" s="81"/>
      <c r="M251" s="81"/>
      <c r="N251" s="81"/>
      <c r="O251" s="81"/>
      <c r="P251" s="81"/>
      <c r="Q251" s="99"/>
    </row>
    <row r="252" spans="4:17" ht="14.25">
      <c r="D252" s="81"/>
      <c r="E252" s="81"/>
      <c r="F252" s="81"/>
      <c r="G252" s="81"/>
      <c r="H252" s="81"/>
      <c r="I252" s="81"/>
      <c r="M252" s="81"/>
      <c r="N252" s="81"/>
      <c r="O252" s="81"/>
      <c r="P252" s="81"/>
      <c r="Q252" s="99"/>
    </row>
    <row r="253" spans="4:17" ht="14.25">
      <c r="D253" s="81"/>
      <c r="E253" s="81"/>
      <c r="F253" s="81"/>
      <c r="G253" s="81"/>
      <c r="H253" s="81"/>
      <c r="I253" s="81"/>
      <c r="M253" s="81"/>
      <c r="N253" s="81"/>
      <c r="O253" s="81"/>
      <c r="P253" s="81"/>
      <c r="Q253" s="99"/>
    </row>
    <row r="254" spans="4:17" ht="14.25">
      <c r="D254" s="81"/>
      <c r="E254" s="81"/>
      <c r="F254" s="81"/>
      <c r="G254" s="81"/>
      <c r="H254" s="81"/>
      <c r="I254" s="81"/>
      <c r="M254" s="81"/>
      <c r="N254" s="81"/>
      <c r="O254" s="81"/>
      <c r="P254" s="81"/>
      <c r="Q254" s="99"/>
    </row>
    <row r="255" spans="4:17" ht="14.25">
      <c r="D255" s="81"/>
      <c r="E255" s="81"/>
      <c r="F255" s="81"/>
      <c r="G255" s="81"/>
      <c r="H255" s="81"/>
      <c r="I255" s="81"/>
      <c r="M255" s="81"/>
      <c r="N255" s="81"/>
      <c r="O255" s="81"/>
      <c r="P255" s="81"/>
      <c r="Q255" s="99"/>
    </row>
    <row r="256" spans="4:17" ht="14.25">
      <c r="D256" s="81"/>
      <c r="E256" s="81"/>
      <c r="F256" s="81"/>
      <c r="G256" s="81"/>
      <c r="H256" s="81"/>
      <c r="I256" s="81"/>
      <c r="M256" s="81"/>
      <c r="N256" s="81"/>
      <c r="O256" s="81"/>
      <c r="P256" s="81"/>
      <c r="Q256" s="99"/>
    </row>
    <row r="257" spans="4:17" ht="14.25">
      <c r="D257" s="81"/>
      <c r="E257" s="81"/>
      <c r="F257" s="81"/>
      <c r="G257" s="81"/>
      <c r="H257" s="81"/>
      <c r="I257" s="81"/>
      <c r="M257" s="81"/>
      <c r="N257" s="81"/>
      <c r="O257" s="81"/>
      <c r="P257" s="81"/>
      <c r="Q257" s="99"/>
    </row>
    <row r="258" spans="4:17" ht="14.25">
      <c r="D258" s="81"/>
      <c r="E258" s="81"/>
      <c r="F258" s="81"/>
      <c r="G258" s="81"/>
      <c r="H258" s="81"/>
      <c r="I258" s="81"/>
      <c r="M258" s="81"/>
      <c r="N258" s="81"/>
      <c r="O258" s="81"/>
      <c r="P258" s="81"/>
      <c r="Q258" s="99"/>
    </row>
  </sheetData>
  <sheetProtection/>
  <mergeCells count="127">
    <mergeCell ref="P169:P170"/>
    <mergeCell ref="Q169:Q170"/>
    <mergeCell ref="I169:I170"/>
    <mergeCell ref="J169:J170"/>
    <mergeCell ref="K169:K170"/>
    <mergeCell ref="L169:L170"/>
    <mergeCell ref="M169:M170"/>
    <mergeCell ref="N169:N170"/>
    <mergeCell ref="B169:B170"/>
    <mergeCell ref="D169:D170"/>
    <mergeCell ref="E169:E170"/>
    <mergeCell ref="F169:F170"/>
    <mergeCell ref="G169:G170"/>
    <mergeCell ref="H169:H170"/>
    <mergeCell ref="P124:P125"/>
    <mergeCell ref="Q124:Q125"/>
    <mergeCell ref="I124:I125"/>
    <mergeCell ref="H124:H125"/>
    <mergeCell ref="G124:G125"/>
    <mergeCell ref="F124:F125"/>
    <mergeCell ref="E124:E125"/>
    <mergeCell ref="B124:B125"/>
    <mergeCell ref="D124:D125"/>
    <mergeCell ref="L124:L125"/>
    <mergeCell ref="M124:M125"/>
    <mergeCell ref="N124:N125"/>
    <mergeCell ref="K124:K125"/>
    <mergeCell ref="J124:J125"/>
    <mergeCell ref="Q44:Q45"/>
    <mergeCell ref="I115:I116"/>
    <mergeCell ref="J115:J116"/>
    <mergeCell ref="C115:C116"/>
    <mergeCell ref="Q58:Q60"/>
    <mergeCell ref="M115:M116"/>
    <mergeCell ref="L115:L116"/>
    <mergeCell ref="K115:K116"/>
    <mergeCell ref="P115:P116"/>
    <mergeCell ref="Q115:Q116"/>
    <mergeCell ref="D115:D116"/>
    <mergeCell ref="F115:F116"/>
    <mergeCell ref="G115:G116"/>
    <mergeCell ref="H115:H116"/>
    <mergeCell ref="O115:O116"/>
    <mergeCell ref="N115:N116"/>
    <mergeCell ref="G58:G60"/>
    <mergeCell ref="J58:J60"/>
    <mergeCell ref="K58:K60"/>
    <mergeCell ref="B115:B116"/>
    <mergeCell ref="B58:B60"/>
    <mergeCell ref="C58:C60"/>
    <mergeCell ref="D58:D60"/>
    <mergeCell ref="E58:E60"/>
    <mergeCell ref="F58:F60"/>
    <mergeCell ref="E115:E116"/>
    <mergeCell ref="N58:N60"/>
    <mergeCell ref="O58:O60"/>
    <mergeCell ref="P58:P60"/>
    <mergeCell ref="H44:H45"/>
    <mergeCell ref="I44:I45"/>
    <mergeCell ref="J44:J45"/>
    <mergeCell ref="H58:H60"/>
    <mergeCell ref="I58:I60"/>
    <mergeCell ref="N44:N45"/>
    <mergeCell ref="O44:O45"/>
    <mergeCell ref="B44:B45"/>
    <mergeCell ref="C44:C45"/>
    <mergeCell ref="D44:D45"/>
    <mergeCell ref="E44:E45"/>
    <mergeCell ref="F44:F45"/>
    <mergeCell ref="G44:G45"/>
    <mergeCell ref="O14:O15"/>
    <mergeCell ref="K44:K45"/>
    <mergeCell ref="Q14:Q15"/>
    <mergeCell ref="P14:P15"/>
    <mergeCell ref="N14:N15"/>
    <mergeCell ref="M14:M15"/>
    <mergeCell ref="L14:L15"/>
    <mergeCell ref="L44:L45"/>
    <mergeCell ref="M44:M45"/>
    <mergeCell ref="P44:P45"/>
    <mergeCell ref="B10:M10"/>
    <mergeCell ref="B14:B15"/>
    <mergeCell ref="C14:C15"/>
    <mergeCell ref="J14:J15"/>
    <mergeCell ref="D14:I14"/>
    <mergeCell ref="K14:K15"/>
    <mergeCell ref="Q156:Q157"/>
    <mergeCell ref="J156:J157"/>
    <mergeCell ref="K156:K157"/>
    <mergeCell ref="L156:L157"/>
    <mergeCell ref="M156:M157"/>
    <mergeCell ref="N156:N157"/>
    <mergeCell ref="P156:P157"/>
    <mergeCell ref="I156:I157"/>
    <mergeCell ref="B156:B157"/>
    <mergeCell ref="D156:D157"/>
    <mergeCell ref="E156:E157"/>
    <mergeCell ref="F156:F157"/>
    <mergeCell ref="G156:G157"/>
    <mergeCell ref="H156:H157"/>
    <mergeCell ref="B164:B165"/>
    <mergeCell ref="D164:D165"/>
    <mergeCell ref="E164:E165"/>
    <mergeCell ref="F164:F165"/>
    <mergeCell ref="G164:G165"/>
    <mergeCell ref="H164:H165"/>
    <mergeCell ref="Q164:Q165"/>
    <mergeCell ref="I164:I165"/>
    <mergeCell ref="J164:J165"/>
    <mergeCell ref="K164:K165"/>
    <mergeCell ref="L164:L165"/>
    <mergeCell ref="M164:M165"/>
    <mergeCell ref="N164:N165"/>
    <mergeCell ref="B166:B167"/>
    <mergeCell ref="D166:D167"/>
    <mergeCell ref="E166:E167"/>
    <mergeCell ref="F166:F167"/>
    <mergeCell ref="G166:G167"/>
    <mergeCell ref="H166:H167"/>
    <mergeCell ref="P166:P167"/>
    <mergeCell ref="Q166:Q167"/>
    <mergeCell ref="I166:I167"/>
    <mergeCell ref="J166:J167"/>
    <mergeCell ref="K166:K167"/>
    <mergeCell ref="L166:L167"/>
    <mergeCell ref="M166:M167"/>
    <mergeCell ref="N166:N167"/>
  </mergeCells>
  <printOptions horizontalCentered="1"/>
  <pageMargins left="0.2755905511811024" right="0.5511811023622047" top="0.2362204724409449" bottom="0.2755905511811024" header="0.15748031496062992" footer="0.15748031496062992"/>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Autonoma di Trento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PR01517</dc:creator>
  <cp:keywords/>
  <dc:description/>
  <cp:lastModifiedBy>pdt26</cp:lastModifiedBy>
  <cp:lastPrinted>2014-08-13T13:16:47Z</cp:lastPrinted>
  <dcterms:created xsi:type="dcterms:W3CDTF">2011-02-15T14:26:22Z</dcterms:created>
  <dcterms:modified xsi:type="dcterms:W3CDTF">2020-01-27T07:04:43Z</dcterms:modified>
  <cp:category/>
  <cp:version/>
  <cp:contentType/>
  <cp:contentStatus/>
</cp:coreProperties>
</file>