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8700" activeTab="0"/>
  </bookViews>
  <sheets>
    <sheet name="2020" sheetId="1" r:id="rId1"/>
    <sheet name="Foglio1" sheetId="2" r:id="rId2"/>
  </sheets>
  <definedNames>
    <definedName name="_xlnm.Print_Area" localSheetId="0">'2020'!$4:$15</definedName>
  </definedNames>
  <calcPr fullCalcOnLoad="1"/>
</workbook>
</file>

<file path=xl/sharedStrings.xml><?xml version="1.0" encoding="utf-8"?>
<sst xmlns="http://schemas.openxmlformats.org/spreadsheetml/2006/main" count="1164" uniqueCount="545">
  <si>
    <t>INCARICATO</t>
  </si>
  <si>
    <t>DATA
CONFERIMENTO
INCARICO</t>
  </si>
  <si>
    <r>
      <t xml:space="preserve">CORRISPETTIVO PREVISTO A CONTRATTO </t>
    </r>
    <r>
      <rPr>
        <sz val="10"/>
        <rFont val="Arial"/>
        <family val="2"/>
      </rPr>
      <t xml:space="preserve">(al netto di IVA e oneri sociali e fiscali) </t>
    </r>
  </si>
  <si>
    <t>TIPOLOGIA</t>
  </si>
  <si>
    <t>Collaborazione</t>
  </si>
  <si>
    <t>Rappresentanza in giudizio</t>
  </si>
  <si>
    <t>DATA FINE INCARICO</t>
  </si>
  <si>
    <t>EVENTUALI RIMBORSI</t>
  </si>
  <si>
    <t>Funzioni notarili</t>
  </si>
  <si>
    <t>Studio         Ricerca Consulenza</t>
  </si>
  <si>
    <t>ESTREMI ATTO DI INCARICO</t>
  </si>
  <si>
    <t>Formazione personale dipendente</t>
  </si>
  <si>
    <t>x</t>
  </si>
  <si>
    <t>A sentenza</t>
  </si>
  <si>
    <t>RAGIONE DELL'INCARICO</t>
  </si>
  <si>
    <t>assenza personale con qualifica idonea</t>
  </si>
  <si>
    <t>mancanza di competenze sufficientemente specializzate</t>
  </si>
  <si>
    <t>L.P. 23/1990 - art. 39 sexies</t>
  </si>
  <si>
    <t>L.P. 04/2014 - art. 2</t>
  </si>
  <si>
    <t>BONAZZI DOTT.SSA STEFANIA</t>
  </si>
  <si>
    <t>Conferimento incarico professionale in ambito del processo per l'ottenimento della certificazione "Family Audit" - Nomina Valutatore</t>
  </si>
  <si>
    <t>Incarichi professionali</t>
  </si>
  <si>
    <t>PROCEDURA PER AFFIDAMENTO</t>
  </si>
  <si>
    <t>incarico diretto</t>
  </si>
  <si>
    <t>risorse insufficienti</t>
  </si>
  <si>
    <t>A conclusione lavori</t>
  </si>
  <si>
    <t>Conferimento incarico professionale per Coordinamento della Sicurezza in fase di Progettazione ed Esecuzione relativamente agli interventi di manutenzione straordinaria dell’edificio sede INAIL di via Gazzoletti a Trento</t>
  </si>
  <si>
    <t>0000578-17 PA_L378_07</t>
  </si>
  <si>
    <t>PISONI CHRISTIAN</t>
  </si>
  <si>
    <t>Incarico professionale per la  redazione di calcoli statistici e assistenza alla Direzione Lavori per a realizzazione del nuovo parcheggio in via Dolomiti e l'allargamento del marciapiede di via mendini a Cavalese (TN)</t>
  </si>
  <si>
    <t>0000834-17 PA_C372_03</t>
  </si>
  <si>
    <t xml:space="preserve">ANDREATTA ISABELLA </t>
  </si>
  <si>
    <t>Conferimento di incarico professionale per la copertura del ruolo di Coordinatore della Sicurezza in fase di Esecuzione relativamente ai lavori per la NUOVA SEDE ASSOCIAZIONE A.P.P.M. in via Manzoni a Trento</t>
  </si>
  <si>
    <t>0002109-17 PA_L378_01</t>
  </si>
  <si>
    <t>DEDAGROUP WIZ S.R.L</t>
  </si>
  <si>
    <t>Conferimento incarico professionale per la realizzazione del restyling del sito della Società e servizio di mantenimento annuale</t>
  </si>
  <si>
    <t>0002144-17PA_VARIE</t>
  </si>
  <si>
    <t>SEIDUESEI.org S.r.l.</t>
  </si>
  <si>
    <t>Conferimento incarico professionale per moduli formativi e consulenza in materia di sicurezza sul lavoro</t>
  </si>
  <si>
    <t>0002267-17PA_VARIE</t>
  </si>
  <si>
    <t>CRISTOFORETTI CLAUDIO</t>
  </si>
  <si>
    <r>
      <t xml:space="preserve">Conferimento incarico professionale per servizio tecnico di progettazione definitiva ed esecutiva delle opere strutturali portanti ed antisismiche, dei lavori di ristrutturazione delle pp.ed. </t>
    </r>
    <r>
      <rPr>
        <sz val="11"/>
        <color indexed="8"/>
        <rFont val="Arial"/>
        <family val="2"/>
      </rPr>
      <t>46/1, 46/5, 46/6, p.f. 114 C.C. Levico (TN)</t>
    </r>
  </si>
  <si>
    <t>0002337-17 PA_E565_03</t>
  </si>
  <si>
    <t>confronto concorrenziale</t>
  </si>
  <si>
    <t>DELTA INFORMATICA</t>
  </si>
  <si>
    <t>Conferimento incarico per realizzazione modello di analisi dati tramite Qlink Sense- INTEGRAZIONE incarico di data 06/03/2017 prot. n. 000425-17PA_VARIE</t>
  </si>
  <si>
    <t>0002343-17 PA_VARIE</t>
  </si>
  <si>
    <t>Conferimento di incarico professionale per servizio tecnico di Coordinatore della Sicurezza in fase di Progettazione definitiva ed esecutiva dei lavori di ristrutturazione delle pp.ed. 46/1, 46/5, 46/6, p.f. 114 C.C. Levico (TN)</t>
  </si>
  <si>
    <t>0002410-17 PA_E565_03</t>
  </si>
  <si>
    <t>BAFFETTI MATTIA</t>
  </si>
  <si>
    <t>MARZARI GIOVANNI</t>
  </si>
  <si>
    <t>EXCO SRL</t>
  </si>
  <si>
    <t>Conferimento incarico professionale per servizi di assistenza LEED V4 GOLD e assunzione del ruolo di Commissioning Autorithy, per Commissioning di base, nelle fasi di progettazione definitiva ed esecutiva per la relaizzazione del nuovo municipio di Levico Terme e la ristrutturazione delle pp.edd. 46/1, 46/5, 46/6, p.f. 114 C.C. Levico (TN)</t>
  </si>
  <si>
    <t>0002739-17 PA_E565_03</t>
  </si>
  <si>
    <t>PALLAORO p.i. WALTER</t>
  </si>
  <si>
    <t>Conferimento incarico professionale per servizi tecnici su edificio ex Macera p.ed. 1832 in C.C Levico (TN) ed area pertinenziale.</t>
  </si>
  <si>
    <t>0002752-17PA_E565_03</t>
  </si>
  <si>
    <t>DATA PRIMA PUBBLICAZIONE: 23/12/2016</t>
  </si>
  <si>
    <t>Conferimento incarico professionale per servizio di stesura n. 1 Attestato di Prestazione Energetica APE, redatto secondo il DPP 13 Luglio 2009, per i lavori di realizzazione della nuova sede associazioni A.P.P.M. sita in via Manzoni a Trento</t>
  </si>
  <si>
    <t>0002777-17 PA_L378_01</t>
  </si>
  <si>
    <t>Incarico di Coordinatore per la sicurezza in fase di progettazione ed esecuzione e di attività di supporto al RUP per l’intervento presso il complesso ANMIL a Rovereto (TN) - Adeguamento compenso e integrazione incarico</t>
  </si>
  <si>
    <t xml:space="preserve">STUDIO TECNICO ASSOCIATO GEOM. ARMANDO E RICCARDO VAIA </t>
  </si>
  <si>
    <t>Conferimento incarico professionale per servizi di rilievo, restituzione dati, redazione di piano divisionale e accatastamento della p.ed. 997/1 in C.C. Cavalese</t>
  </si>
  <si>
    <t>0000220-18 PA_C372_05</t>
  </si>
  <si>
    <t>DEGASPERI STEFANO</t>
  </si>
  <si>
    <t>Conferimento incarico professionale per la redazione del progetto strutturale e l’attività di Coordinamento della sicurezza in fase di progettazione per il progetto di demolizione e ricostruzione del capannone in Località Giaroni p.ed. 396 in C.C. San Michele all’Adige (TN)</t>
  </si>
  <si>
    <t>0000287-18 PA_I042_06</t>
  </si>
  <si>
    <t>STUDIUM PROFESSIONISTI ASSOCIATI SRL</t>
  </si>
  <si>
    <t>GALATA' GIOVANNI</t>
  </si>
  <si>
    <t>Conferimento incarico professionale per l’adeguamento delle relazioni geologica e geotecnica redatte nel 2013,  redazione del progetto di realizzazione di un pozzo ad uso potabile comprensivo di relazione idrogeologica per il progetto di demolizione e ricostruzione del capannone in Località Giaroni p.ed. 396 in C.C. San Michele all’Adige (TN)</t>
  </si>
  <si>
    <t>0000319-18 PA_I042_06</t>
  </si>
  <si>
    <t>MAGOTTI GIORGIO</t>
  </si>
  <si>
    <t>Conferimento incarico professionale per la Progettazione preliminare, definitiva, esecutiva delle opere edili comprensiva di relazione acustica per la demolizione e ricostruzione del capannone in Località Giaroni p.ed. 396 in C.C. San Michele all’Adige (TN)</t>
  </si>
  <si>
    <t>0000324-18 PA_I042_06</t>
  </si>
  <si>
    <t>Conferimento incarico professionale per la Progettazione definitiva ed esecutiva degli impianti tecnologici termico-idraulico-elettrico comprensiva di relazione energetica per la demolizione e ricostruzione del capannone in Località Giaroni p.ed. 396 in C.C. San Michele all’Adige (TN)</t>
  </si>
  <si>
    <t>0000350-18 PA_I042_06</t>
  </si>
  <si>
    <t>CIMONETTI NICOLA</t>
  </si>
  <si>
    <t>STUDIO TECNICO GEOM. ARMANDO E RICCARDO VAIA</t>
  </si>
  <si>
    <t>Incarico professionale per la  redazione di perizia di stima delle p.edd. 1606, 997/1-997/2 in C.C. Cavalese</t>
  </si>
  <si>
    <t>0000867-17 PA_C372_05</t>
  </si>
  <si>
    <r>
      <t xml:space="preserve">Incarico professionale per progettazione definitiva opere edili, progettazione definitiva ed esecutiva degli impianti termico ed idrosanitario per la realizzazione del nuovo municipio di Levico Terme e la ristrutturazione delle </t>
    </r>
    <r>
      <rPr>
        <sz val="11"/>
        <color indexed="8"/>
        <rFont val="Arial"/>
        <family val="2"/>
      </rPr>
      <t>pp.edd. 46/1, 46/5, 46/6, p.f. 114 C.C. Levico (TN)</t>
    </r>
  </si>
  <si>
    <t>0001402-17 PA_E565_03</t>
  </si>
  <si>
    <t>STUDIO TECNICO ING. RENATO COSER</t>
  </si>
  <si>
    <r>
      <t xml:space="preserve">Incarico professionale per progettazione definitiva ed esecutiva degli impianti elettrici e speciali per la realizzazione del nuovo municipio di Levico Terme e la ristrutturazione delle </t>
    </r>
    <r>
      <rPr>
        <sz val="11"/>
        <color indexed="8"/>
        <rFont val="Arial"/>
        <family val="2"/>
      </rPr>
      <t>pp.edd. 46/1, 46/5, 46/6, p.f. 114 C.C. Levico (TN)</t>
    </r>
  </si>
  <si>
    <t>0001448-17 PA_E565_03</t>
  </si>
  <si>
    <t>STUDIO ARCHIDEA ARCHITETTI ASSOCIATI</t>
  </si>
  <si>
    <t>Conferimento incarico professionale per progettazione definitiva ed esecutiva della demolizione edificio insistente sulle pp.edd. 46/1, 46/5, 46/6, p.f. 114 C.C. Levico (TN) e progettazione definitiva ed esecutiva della nuova sede del Municipio di Levico</t>
  </si>
  <si>
    <t>0001600-17 PA_E565_03</t>
  </si>
  <si>
    <t>BOCCACCINI MARCO</t>
  </si>
  <si>
    <t>Conferimento incarico professionale per parziale progettazione definitiva ed esecutiva della demolizione edificio insistente sulle pp.edd. 46/1, 46/5, 46/6, p.f. 114 C.C. Levico (TN) e parziale progettazione definitiva ed esecutiva della nuova sede del Municipio di Levico</t>
  </si>
  <si>
    <t>0001607-17 PA_E565_03</t>
  </si>
  <si>
    <t>QSA CONSULTING</t>
  </si>
  <si>
    <t>Conferimento d’urgenza di incarico professionale per l’attività di consulenza tecnica in materia di salute e sicurezza e in materia antincendio ai sensi del D.Lgs.81/2008 e del D.M. 151/11 per l’edificio “EX Istituto scolastico Maria Bambina” p.ed. 1714 in C.C. Trento</t>
  </si>
  <si>
    <t>0001790-17PA_L378_20</t>
  </si>
  <si>
    <t>STUDIO TECNICO ASSOCIATO CR</t>
  </si>
  <si>
    <t>0002074-17 PA_F187_01</t>
  </si>
  <si>
    <t xml:space="preserve">conferimento incarico professionale per il servizio Direzione lavori, compresi misura e contabilità, liquidazione, prove e verifiche di accettazione in corso d'opera, assistenza al collaudo nonché assistenza ai lavori da parte di Ispettore di cantiere addetto anche alla misura e contabilità dei lavori per la nuova Sede Associazione APPM in via Manzoni a Trento. </t>
  </si>
  <si>
    <t>0000558-18 PA_L378_01</t>
  </si>
  <si>
    <t>Conferimento incarico per i servizi legali di rappresentanza e difesa in giudizio nelle seguenti procedure: giudizio di merito conseguente ad opposizione agli atti esecutivi - atto citazione ex art. 618 c.p.c.</t>
  </si>
  <si>
    <t>0000563-18 PA_I042_02</t>
  </si>
  <si>
    <t>a sentenza</t>
  </si>
  <si>
    <r>
      <t xml:space="preserve">T.E.S.I. Engineering S.r.l </t>
    </r>
    <r>
      <rPr>
        <i/>
        <sz val="11"/>
        <rFont val="Arial"/>
        <family val="2"/>
      </rPr>
      <t>(Lorenzo Strauss)</t>
    </r>
  </si>
  <si>
    <t>Conferimento incarico professionale assistenza alla Direzione Lavori Impianti Meccanici per il nuovo archivio A.P.S.S. in Lavis (TN)</t>
  </si>
  <si>
    <t>0000662-18 PA_E500_03</t>
  </si>
  <si>
    <t>Conferimento incarico professionale. - Redazione progetto per cambio di destinazione d’uso da ufficio a residenziale e progetto per ottenimento nulla osta reti p.ed. 1300 e 1304/4 siti in via Santa Croce in Trento - Coordinamento della sicurezza in fase di progettazione ed esecuzione per lavori di sistemazione aiuola e vialetto presso p.ed. 5063 in via del Brennero 165 in Trento</t>
  </si>
  <si>
    <t>0000667-18 PA_L378_10</t>
  </si>
  <si>
    <t>31/03/2018  - Conclusione lavori</t>
  </si>
  <si>
    <t xml:space="preserve">STUCCHI LUIGI </t>
  </si>
  <si>
    <t>Incarico di data 07/10/2016 prot. n. 0002155-16PA_H330_03 per collaudo tecnico amministrativo in corso d’opera inerente i lavori di realizzazione della nuova struttura congressuale provvisoria denominata Palavela a Riva del Garda (TN)</t>
  </si>
  <si>
    <t>0002155-16PA_H330_03</t>
  </si>
  <si>
    <t>a collaudo avvenuto</t>
  </si>
  <si>
    <t>HABITECH DISTRETTO TECNOLOGICO TRENTINO S.c.a.r.l.</t>
  </si>
  <si>
    <t>Conferimento incarico professionale per servizi di Commissioning Authority per Certificazione LEED v4 relativamente alla progettazione nuova sede APPM in via Manzoni c.c. Trento</t>
  </si>
  <si>
    <t>0000824-18 PA_L378_01</t>
  </si>
  <si>
    <t>a conclusione lavori</t>
  </si>
  <si>
    <t xml:space="preserve">CORRISPETTIVO PAGATO </t>
  </si>
  <si>
    <t>Conferimento incarico professionale per Coordinatore Sicurezza in fase  di progettazione ed esecuzione per l'intervento di adeguamento dell'immobile p.ed. 1767 in C.C. Predazzo</t>
  </si>
  <si>
    <t>LUTZEMBERGER MARCO</t>
  </si>
  <si>
    <r>
      <t xml:space="preserve">Studio Legale Associato  </t>
    </r>
    <r>
      <rPr>
        <i/>
        <sz val="11"/>
        <rFont val="Arial"/>
        <family val="2"/>
      </rPr>
      <t>(Avv. Bernardi Bonora Fiorio)</t>
    </r>
  </si>
  <si>
    <t xml:space="preserve">Conferimento di incarico professionale per redazione di progetto preliminare ed esecutivo, relazioni tecniche, rilievo del fabbricato, particolari costruttivi, computo metrico estimativo, elenco prezzi, richiesta offerta, Direzione Lavori, assistenza al collaudo per gli interventi afferenti la p.ed. 510 in C.C. Mezzolombardo (TN) </t>
  </si>
  <si>
    <t>0000844-18 PA_F187_01</t>
  </si>
  <si>
    <t>31.05.2018  - Collaudo avvenuto</t>
  </si>
  <si>
    <t>ALYSSO SRL</t>
  </si>
  <si>
    <t xml:space="preserve">Incarico professionale per progetto evoluzione sistema “GE.PA” - Gestione Patrimonio dei beni immobili della Pubblica Amministrazione della Provincia di Trento </t>
  </si>
  <si>
    <t>0000950-18 PA_VARIE</t>
  </si>
  <si>
    <t>STAIN ENGINEERING S.R.L.</t>
  </si>
  <si>
    <t>Incarico professionale per progettazione definitiva impiantistica (elettrica e meccanica) comprensiva di analisi energetica e progettazione esecutiva impiantistica (impianti meccanici, elettrici e speciali) per la realizzazione del Nuovo Centro Informativo BBT in via Segantini a Trento.</t>
  </si>
  <si>
    <t>00001005-18 PA_L378_40</t>
  </si>
  <si>
    <t>NICHELATTI OSCAR</t>
  </si>
  <si>
    <t>Incarico professionale per Direzione Lavori Opere Elettriche per il nuovo archivio A.P.S.S. in Lavis (TN)</t>
  </si>
  <si>
    <t>00001022-18 PA_E500_03</t>
  </si>
  <si>
    <t>come da indicaizoni PAT ai sensi dell'art. 24 L.P. 26/93</t>
  </si>
  <si>
    <t>GIACOMELLI ANDREA</t>
  </si>
  <si>
    <t>Incarico professionale per elaborazione e trasmissione attestato di prestazione energetica sulla p.ed. 1767 n C.C. Predazzo (TN)</t>
  </si>
  <si>
    <t>0001140-18 PA_H018_03</t>
  </si>
  <si>
    <t>0001301-18 PA_378_40</t>
  </si>
  <si>
    <t>Conferimento di incarico professionale per progettazione definitiva ed esecutiva delle opere strutturali, definizione e verifica dei requisiti acustici (Legge 447/95 – DPCM 512/97) per la realizzazione del Nuovo Centro Informativo BBT in via Segantini a Trento</t>
  </si>
  <si>
    <t>ARMALAM S.r.l</t>
  </si>
  <si>
    <t>0001324-18 PA_L378_40</t>
  </si>
  <si>
    <t>Conferimento di incarico professionale per progettazione definitiva ed esecutiva architettonica delle opere edili, redazione documentazione per conformità impiantistica e integrazione con le altre prestazioni specialistiche per la realizzazione del Nuovo Centro Informativo BBT in via Segantini a Trento</t>
  </si>
  <si>
    <t>CASAGRANDA DANIELA</t>
  </si>
  <si>
    <t>MOLINARO SILVIA</t>
  </si>
  <si>
    <t>0001351-18 PA_H528_01</t>
  </si>
  <si>
    <t>Conferimento incarico professionale con carattere di somma urgenza per progettazione riparazioni architravi prospetto EST, nuovo allaccio fognature acque bianche tettoia piscina e sbarrieramento architettonico due bagni presso Casa Raphael a Roncegno (TN)</t>
  </si>
  <si>
    <t>GB &amp; ASSOCIATI</t>
  </si>
  <si>
    <t>Conferimento di incarico professionale per progettazione impianti tecnologici, Direzione Lavori e contabilità lavori per adeguamento impianto antincendio con installazione impianto di accumulo e riserva acqua c/o scuola sita in edificio Ex Maria Bambina in Trento</t>
  </si>
  <si>
    <t>0001463-18 PA_L378_20</t>
  </si>
  <si>
    <t>0001488-18 PA_L378_01</t>
  </si>
  <si>
    <t>Integrazione incarico professionale di data 16/10/2017 prot. n. 0002109-17PA_L378_01  per la copertura del ruolo di Coordinatore della Sicurezza in fase di Esecuzione relativamente ai lavori per la NUOVA SEDE ASSOCIAZIONE A.P.P.M. in via Manzoni a Trento</t>
  </si>
  <si>
    <t>2028 (manutenzione ordinaria)</t>
  </si>
  <si>
    <t xml:space="preserve"> 2.000,00 (canone annuo)</t>
  </si>
  <si>
    <t>FILIPPI STEFANO</t>
  </si>
  <si>
    <t>Conferimento incarico professionale per Coordinamento della sicurezza in fase di progettazione ed esecuzione relativamente ai lavori per adeguamento impianto antincendio a servizio dell’edificio sito in via Borsieri di Trento</t>
  </si>
  <si>
    <t>0001611-18 PA_L378_20</t>
  </si>
  <si>
    <t>Conferimento incarico professionale per coordinamento della sicurezza in fase di progettazione ed esecuzione relativamente agli interventi per il nuovo parcheggio in via Dolomiti e l'allargamento del marciapiede di via Mendini a Cavalese (TN). Integrazione incarico di data 30/01/2017 prot. n. 00000152-17 PA_C372_03</t>
  </si>
  <si>
    <t>0001644-18 PA_C372_03</t>
  </si>
  <si>
    <t>BRUNORI MICHELA</t>
  </si>
  <si>
    <t>Conferimento incarico professionale per la redazione dell’Attestato di Certificazione Energetica per la nuova sede del Municipio di Levico Terme (TN) -</t>
  </si>
  <si>
    <t>0001650-18 PA_E565_03</t>
  </si>
  <si>
    <t>HELIOPOLIS 21</t>
  </si>
  <si>
    <t>ZATTARA CRISTIANO</t>
  </si>
  <si>
    <t>0001827-18 PA_C372_04</t>
  </si>
  <si>
    <t>0001913-18 PA_H330_05</t>
  </si>
  <si>
    <t>Progetto di Ampliamento del Polo Fieristico e Palasport di Riva del Garda – Integrazione alla Convenzione di data 19.02.2010 e successive modificazioni:variante opere per Parcheggio MM e aggiornamento documentazione progettuale esecutiva consegnata ai nuovi prezzari 2018 per progetto Parcheggio MM e Nuova Cabina Enel</t>
  </si>
  <si>
    <t>0001914-18 PA_H330_01</t>
  </si>
  <si>
    <t>Conferimento incarico professionale per suddivisione in due stralci distinti della progettazione definitiva ed esecutiva e Coordinamento della Sicurezza in fase di Progettazione degli interventi di Scavo Archeologico tra nuovo Padiglione G della Fiera e nuovo Palasport coordinamento della Sicurezza in fase di Esecuzione e Direzione Lavori per il solo Palasport – INTEGRAZIONE PER AGGIORNAMENTO PREZZI 2018</t>
  </si>
  <si>
    <t>0002723-16PA_H612_01</t>
  </si>
  <si>
    <t>0000160-18 PA_H612_01</t>
  </si>
  <si>
    <t>0000609-16PA_H612_01</t>
  </si>
  <si>
    <t>0001939-18 PA_L378_20</t>
  </si>
  <si>
    <t>Conferimento incarico professionale per attività di Direttore Operativo delle strutture in merito ai lavori di realizzazione della nuova sede del Centro di Salute Mentale di via Borsieri a Trento</t>
  </si>
  <si>
    <t>REWIS</t>
  </si>
  <si>
    <r>
      <t xml:space="preserve">MOLINARO SILVIA </t>
    </r>
    <r>
      <rPr>
        <i/>
        <sz val="11"/>
        <rFont val="Arial"/>
        <family val="2"/>
      </rPr>
      <t>(Dna Studio)</t>
    </r>
  </si>
  <si>
    <r>
      <t xml:space="preserve">TERA Engineering s.r.l </t>
    </r>
    <r>
      <rPr>
        <i/>
        <sz val="11"/>
        <rFont val="Arial"/>
        <family val="2"/>
      </rPr>
      <t>(Paolo Grisenti)</t>
    </r>
  </si>
  <si>
    <r>
      <t xml:space="preserve">CSP ENGINEERING </t>
    </r>
    <r>
      <rPr>
        <i/>
        <sz val="11"/>
        <rFont val="Arial"/>
        <family val="2"/>
      </rPr>
      <t>(Rossi Corrado)</t>
    </r>
  </si>
  <si>
    <r>
      <t xml:space="preserve">GB &amp; ASSOCIATI </t>
    </r>
    <r>
      <rPr>
        <i/>
        <sz val="11"/>
        <rFont val="Arial"/>
        <family val="2"/>
      </rPr>
      <t>(Lorenzo Bendinelli)</t>
    </r>
  </si>
  <si>
    <r>
      <t xml:space="preserve">SAITRE S.r.l </t>
    </r>
    <r>
      <rPr>
        <i/>
        <sz val="11"/>
        <rFont val="Arial"/>
        <family val="2"/>
      </rPr>
      <t>(Moratelli Bruno)</t>
    </r>
  </si>
  <si>
    <r>
      <t>MOLINARO SILVIA</t>
    </r>
    <r>
      <rPr>
        <i/>
        <sz val="11"/>
        <rFont val="Arial"/>
        <family val="2"/>
      </rPr>
      <t xml:space="preserve"> </t>
    </r>
  </si>
  <si>
    <r>
      <t>LUTZEMBERGER MARCO</t>
    </r>
    <r>
      <rPr>
        <i/>
        <sz val="11"/>
        <rFont val="Arial"/>
        <family val="2"/>
      </rPr>
      <t xml:space="preserve"> (Edilstudio)</t>
    </r>
  </si>
  <si>
    <t>Al termine del procedimento</t>
  </si>
  <si>
    <t>DOLZANI GIOVANNI</t>
  </si>
  <si>
    <t>Conferimento incarico professionale quale Consulente Tecnico di parte nel procedimento contro ICES ed altri, avente oggetto vizi e difetti costruttivi  relativamente alla nuova struttura temporanea denominata ”Palavela”, sita a Riva del Garda (TN) sulle pp.ff. 1939/1 e 1944/1 C.C. Riva, oltre che su parte della p.f. 1939/2 C.C. Riva.</t>
  </si>
  <si>
    <t>0002330-18 PA_H330_03</t>
  </si>
  <si>
    <t xml:space="preserve">BERTOLANI ROBERTA </t>
  </si>
  <si>
    <t>Incarico professionale per formazione aziendale nel settore della contrattualistica pubblica</t>
  </si>
  <si>
    <t>0002357-18 PA_VARIE</t>
  </si>
  <si>
    <t>Conferimento incarico professionale per la formulazione di uno zooning e l’elaborazione di un PIANO GUIDA ai sensi degli art. 49 e 50 L.P. 15/2015  e ss.mm. relativi all’Area Italcementi di Trento</t>
  </si>
  <si>
    <t>0002421-18 PA_L378_08</t>
  </si>
  <si>
    <t>0002846-18 PA_VARIE</t>
  </si>
  <si>
    <t>Conferimento incarico professionale per servizio di sviluppo software, fornitura e configurazioni del sistema Ge.Pa.Showroom - INTEGRAZIONE. Proseguimento licenze uso– vetrina beni immobili</t>
  </si>
  <si>
    <t>16/05/2018 / 12/11/2018</t>
  </si>
  <si>
    <t>0001217-18 PA_F187_02 0002685-18 PA_F187_02</t>
  </si>
  <si>
    <t>Conferimento incarico professionale per collaudo tecnico amministrativo inerente i lavori di realizzazione del Presidio Ospedaliero di Mezzolombardo (TN)</t>
  </si>
  <si>
    <t>DE VIGILI STEFANO</t>
  </si>
  <si>
    <t>0002883-18 PA_L378_19</t>
  </si>
  <si>
    <t xml:space="preserve">Conferimento incarico professionale per la variazione tavolare e catastale della p.ed. 5063, p.t. 8972 (sede societaria) in C.C. Trento </t>
  </si>
  <si>
    <t>STUDIO TECNICO ASSOCIATO CARLI RONCADOR CARLI</t>
  </si>
  <si>
    <t>A sentenza o atto equipollente</t>
  </si>
  <si>
    <t xml:space="preserve">Conferimento di incarico di Coordinatore in fase di progettazione ed esecuzione relativo ai lavori di ristrutturazione della p.ed. 1719 p.f. 3494/2 C.C. Lavis per l’insediamento di un nuovo archivio della APSS di Trento. </t>
  </si>
  <si>
    <t>0001538-15 PA_E500_03</t>
  </si>
  <si>
    <t>1° fase 30/06/18                  2° fase 31/10/2018</t>
  </si>
  <si>
    <t>0000053-19 PA_E565_02</t>
  </si>
  <si>
    <t>X</t>
  </si>
  <si>
    <t xml:space="preserve">Conferimento incarico professionale per azione stragiudiziale ed eventuale giudiziale volta al recupero credito. </t>
  </si>
  <si>
    <t>RUSSOLO MICHELE</t>
  </si>
  <si>
    <t>come da indicazioni PAT ai sensi dell'art. 24 L.P. 26/93</t>
  </si>
  <si>
    <t>MAZZA PASQUALE</t>
  </si>
  <si>
    <t xml:space="preserve">Conferimento incarico professionale per la redazione di perizia di stima della società Interporto Servizi S.p.A. </t>
  </si>
  <si>
    <t>0000216-19 PA_L378_43</t>
  </si>
  <si>
    <t>PONTALTI MAURO</t>
  </si>
  <si>
    <t>0000308-19 PA_E500_03</t>
  </si>
  <si>
    <r>
      <rPr>
        <b/>
        <u val="single"/>
        <sz val="11"/>
        <rFont val="Arial"/>
        <family val="2"/>
      </rPr>
      <t>ELENCO DATI IN ADEMPIMENTO DELLE SEGUENTI NORMATIVE</t>
    </r>
    <r>
      <rPr>
        <b/>
        <sz val="11"/>
        <rFont val="Arial"/>
        <family val="2"/>
      </rPr>
      <t>:</t>
    </r>
  </si>
  <si>
    <r>
      <t xml:space="preserve">D.Lgs. 33/2013 e ss.mm. - art. 15-bis </t>
    </r>
    <r>
      <rPr>
        <u val="single"/>
        <sz val="11"/>
        <rFont val="Arial"/>
        <family val="2"/>
      </rPr>
      <t>(N.B.: per gli INCARICHI PROFESSIONALI antecedenti il 23/12/2016, data di entrata in vigore dell'obbligo di pubblicazione, si rimanda a quanto riportato nella sezione "Bandi di gara e contratti")</t>
    </r>
  </si>
  <si>
    <t>Conferimento di incarico professionale per assistenza alla DL per gli aspetti antincendio e predisposizione SCIA finale per VVF nell’ambito dei lavori di realizzazione del nuovo archivio A.P.S.S. presso il fabbricato sito in via G. Di Vittorio 10 Lavis p.ed.1719, p.f. 3494/2 C.C. Lavis</t>
  </si>
  <si>
    <t>0001514-16PA_H018_03</t>
  </si>
  <si>
    <t>0002443-16PA_VARIE</t>
  </si>
  <si>
    <r>
      <t>BERNARDI AVV. GIACOMO</t>
    </r>
    <r>
      <rPr>
        <i/>
        <sz val="11"/>
        <rFont val="Arial"/>
        <family val="2"/>
      </rPr>
      <t xml:space="preserve"> (Studio legale associato Bernardi, Bonora, Fiorio)</t>
    </r>
  </si>
  <si>
    <t>Incarico di prestazione d'opera intellettuale per costituzione in giudizio nella causa SEI spa/Patrimonio del Trentino spa inerente i lavori di realizzazione della Facoltà di Viticoltura ed Enologia presso IASMA  (ora Fondazione Mach) S. Michele all'Adige</t>
  </si>
  <si>
    <t>ND</t>
  </si>
  <si>
    <t>EMANUELLI STEFANO</t>
  </si>
  <si>
    <t>Conferimento di incarico professionale per attività di Coordinamento della sicurezza in fase di progettazione per i lavori di manutenzione straordinaria per la sistemazione interna e l’adeguamento normativo dell’immobile individuato in p.ed. 1265 in C.C. Ala (TN), denominato palazzina uffici</t>
  </si>
  <si>
    <t>0000489-19 PA_A116_02</t>
  </si>
  <si>
    <t>a consegna documentazione</t>
  </si>
  <si>
    <t>STUCCHI LUIGI</t>
  </si>
  <si>
    <t>Conferimento incarico professionale per collaudo tecnico amministrativo in corso d’opera inerente i lavori di realizzazione della nuova sede della APPM in via Manzoni a Trento</t>
  </si>
  <si>
    <t>0000502-19 PA_L378_01</t>
  </si>
  <si>
    <r>
      <t>S.A.I.C.A.</t>
    </r>
    <r>
      <rPr>
        <i/>
        <sz val="11"/>
        <rFont val="Arial"/>
        <family val="2"/>
      </rPr>
      <t xml:space="preserve"> (Marco Peterlini)</t>
    </r>
  </si>
  <si>
    <t>Conferimento di incarico professionale di progettazione definitiva ed esecutiva per i lavori di manutenzione straordinaria per la sistemazione interna e l’adeguamento normativo dell’immobile individuato in p.ed. 1265 in C.C. Ala (TN), denominato palazzina uffici</t>
  </si>
  <si>
    <t>0000541-19 PA_A116_02</t>
  </si>
  <si>
    <t>HELIOPOLIS 21 ARCHITETTI ASSOCIATI</t>
  </si>
  <si>
    <t xml:space="preserve">Conferimento incarico professionale per Coordinamento della Sicurezza in fase di Esecuzione, Direzione dei Lavori e Contabilità per gli interventi di Scavo Archeologico presso il nuovo Padiglione G della Fiera di Riva del Garda. </t>
  </si>
  <si>
    <t>0000595-19 PA_H330_01</t>
  </si>
  <si>
    <t>FRASSANELLA MIDOLO SIMONE</t>
  </si>
  <si>
    <t>Conferimento incarico professionale per Coordinatore Sicurezza in fase  di progettazione ed esecuzione per l'intervento di ristrutturazione, efficientamento energetico, miglioramento sismico dell'immobile Istituto Agrario San Michele, p.ed. 250 C.C. San Michele</t>
  </si>
  <si>
    <t>0000555-16PA_I042_01</t>
  </si>
  <si>
    <t>0001675-16PA_I042_08</t>
  </si>
  <si>
    <t>PICCOLROAZ MARCO</t>
  </si>
  <si>
    <t>Conferimento incarico professionale per la progettazione  definitiva ed esecutiva delle opere di  ristrutturazione, efficientamento energetico, miglioramento sismico dell’immobile Istituto Agrario San Michele all’Adige (TN), p.ed. 250 C.C. San Michele e coordinamento dei professionisti incaricati</t>
  </si>
  <si>
    <t>0001720-16 PA_I042_08</t>
  </si>
  <si>
    <t>termine procedimento giudiziario al primo grado</t>
  </si>
  <si>
    <t>0000898 A</t>
  </si>
  <si>
    <t>Conferimento incarico professionale per assistenza giudiziale riferita all'avviso di accertamento n. T2A03SX02327/2018 notificato da Agenzia delle Entrate - Direzione Provinciale di Trento - relativamente al periodo d'imposta 2013.</t>
  </si>
  <si>
    <t>GIOVANARDI ANDREA</t>
  </si>
  <si>
    <t xml:space="preserve">  €                 100/orario</t>
  </si>
  <si>
    <t>0001062 A</t>
  </si>
  <si>
    <t>Conferimento incarico professionale per assistenza legale per danni ad immobile Muse in Trento</t>
  </si>
  <si>
    <t>SANTI RICCARDO</t>
  </si>
  <si>
    <t>FITCH ITALIA SOCIETA' ITALIANA PER IL RATING</t>
  </si>
  <si>
    <t xml:space="preserve">Affidamento del servizio di rating per la Provincia Autonoma di Trento e le sue società strumentali - Patrimonio del Trentino SpA </t>
  </si>
  <si>
    <t>Accordo quadro PAT dd 15.03.2019</t>
  </si>
  <si>
    <t>0001244 A</t>
  </si>
  <si>
    <t>come da accordo quadro</t>
  </si>
  <si>
    <t>Oneri riflessi</t>
  </si>
  <si>
    <t>0001531 A</t>
  </si>
  <si>
    <t xml:space="preserve">Conferimento incarico professionale per collaudo tecnico amministrativo inerente i lavori di adeguamento porzione est immobile p.ed. 1714 C.C. Trento, ex Convento Maria Bambina </t>
  </si>
  <si>
    <t>PILATI MARCELLO</t>
  </si>
  <si>
    <t>REWIS (Arch. Sandro Giongo)</t>
  </si>
  <si>
    <t>Conferimento di incarico professionale per Direzione Operativa Strutture e redazione della perizia di variante n. 1 e n. 2 - parte strutture - nell’ambito dei lavori di realizzazione della nuova sede del Centro di Salute mentale presso Ex Istituto scolastico Maria Bambina p.ed. 1714 in C.C. Trento</t>
  </si>
  <si>
    <t>come da convenzione operativa con APSS di data  03/2016</t>
  </si>
  <si>
    <t>0001564 A</t>
  </si>
  <si>
    <t>TOVAZZI FRANCO STUDIO DI INGEGNERIA</t>
  </si>
  <si>
    <t>incarico professionale per l'ottenimento delle autorizzazioni allo scarico reti acque bianche e nere, progettazione esecutiva e Direzione lavori nell'ambito dei lavori di realizzazione della nuova sede del Centro di Salute Mentale presso ex istituto scolastico Maria Bambina p.ed. 1714 c.c. Trento.</t>
  </si>
  <si>
    <t>0001565 A</t>
  </si>
  <si>
    <t>A conclusione lavori e collaudo avvenuto</t>
  </si>
  <si>
    <t>Conferimento incarico professionale per collaudo statico scavi Palazzetto dello Sport Riva del Garda</t>
  </si>
  <si>
    <r>
      <t xml:space="preserve">Studio Associato di Ingegneria P. e D. </t>
    </r>
    <r>
      <rPr>
        <i/>
        <sz val="11"/>
        <rFont val="Arial"/>
        <family val="2"/>
      </rPr>
      <t>(Debortoli Paolo)</t>
    </r>
  </si>
  <si>
    <t>FRANCH LORENZO</t>
  </si>
  <si>
    <t>Conferimento incarico professionale per collaudo tecnico amministrativo inerente i lavori di realizzazione del nuovo Archivio APSS presso il fabbricato sito in via G. Di Vittorio 10 Lavis – p.ed. 1719, p.f. 3494/2 C.C. Trento</t>
  </si>
  <si>
    <t>0001762 A</t>
  </si>
  <si>
    <t>CRISTOFORI VITTORIO</t>
  </si>
  <si>
    <t>Conferimento incarico professionale per collaudo tecnico amministrativo inerente i lavori di adeguamento del capannone ex Alpefrutta a magazzino funzionale al Servizio Gestione Strade e al S.O.V.A della PAT sito in via del Rastel a San Cristoforo (Pergine Vasugana) – pp.ed. 437 347 e p.f. 259/1 C.C. Ischia</t>
  </si>
  <si>
    <t>0001818 A</t>
  </si>
  <si>
    <t>STUDIO GEOLOGICO ASSOCIATO GEOALP</t>
  </si>
  <si>
    <t xml:space="preserve">Conferimento incarico professionale per lo studio di compatibilità a supporto del PIANO GUIDA in variante al PRG area Destra Adige – Piedicastello (area ex Italcementi) in C.C. di Trento </t>
  </si>
  <si>
    <t>0001838A</t>
  </si>
  <si>
    <t>ANDERLE GIANCARLO</t>
  </si>
  <si>
    <t>Incarico per collaudo tecnico amministrativo inerente i lavori di ristrutturazione-restauro del maso e di costruzione di un nuovo capannone in località Maso delle Part a servizio della fondazione E. Mach in località Maso delle Part, p.ed. 498/1 in C.C. Mezzolombardo.</t>
  </si>
  <si>
    <t>0001862A</t>
  </si>
  <si>
    <t xml:space="preserve">Incarico di Direttore Lavori impianti elettrici per lavori di adeguamento del capannone ex Alpefrutta a magazzino funzionale al servizio gestione strade e al S.O.V.A. della PAT – via del Rastel San Cristoforo (Pergine Valsugana) ped 437-347 e pf 259/1 cc Ischia </t>
  </si>
  <si>
    <t>60 giorni dalla fine dei lavori</t>
  </si>
  <si>
    <t>PAOLAZZI DIEGO</t>
  </si>
  <si>
    <t>HENTSCHEL CHRISTIAN</t>
  </si>
  <si>
    <t>Conferimento incarico professionale per Direttore operativo geologo per l'esecuzione di lavori di "Adeguamento del capannone ex Alpefrutta a magazzino funzionale al servizio gestione strade e al S.O.V.A. della PAT - via del Rastel San Cristoforo Pergine Valsugana</t>
  </si>
  <si>
    <t>Conferimento di incarico professionale per collaudo statico nei  lavori di "Adeguamento del capannone ex Alpefrutta a magazzino funzionale al servizio gestione strade e al S.O.V.A. della PAT - via del Rastel San Cristoforo Pergine Valsugana</t>
  </si>
  <si>
    <t>SEGALINA GILBERTO</t>
  </si>
  <si>
    <t xml:space="preserve">Conferimento incarico professionale per la Valutazione incidenza ambientale (V.inc.A.) a supporto della valutazione ambientale strategica (V.A.S.) necessaria all’approvazione del PIANO GUIDA in variante al PRG area Destra Adige - Piedicastello (area ex Italcementi) in C.C. di Trento </t>
  </si>
  <si>
    <t>0001989A</t>
  </si>
  <si>
    <t>ZANETTI ANDREA</t>
  </si>
  <si>
    <t>Conferimento incarico professionale per direzione lavori impianto termoidraulico  per l'esecuzione di lavori di "Adeguamento del capannone ex Alpefrutta a magazzino funzionale al servizio gestione strade e al S.O.V.A. della PAT - via del Rastel San Cristoforo Pergine Valsugana</t>
  </si>
  <si>
    <t>T&amp;D Ingegneri Associati</t>
  </si>
  <si>
    <t>Incarico professionale di Direzione dei Lavori per i lavori di “Ristrutturazione restauro del maso e di costruzione di un nuovo capannone a servizio della fondazione E. Mach in localita’ Maso delle Part p.ed. 498/1 in c.c. di Mezzolombardo”.</t>
  </si>
  <si>
    <t>0002014 A</t>
  </si>
  <si>
    <t>conclusione lavori</t>
  </si>
  <si>
    <t>DONDIO VANNA</t>
  </si>
  <si>
    <t>Conferimento incarico professionale per perizia di idoneità statica Casa Raphael sita in Roncegno</t>
  </si>
  <si>
    <t>MAGRONE MICHELE</t>
  </si>
  <si>
    <t xml:space="preserve">Conferimento incarico professionale per stesura APE per immobile Ex Alpefrutta sito in Pergine Valsugana </t>
  </si>
  <si>
    <t>MOSCHEN LUCIO</t>
  </si>
  <si>
    <t>Incarico professionale per progettazione definitiva ed esecutiva, piano di sicurezza e coordinamento, direzione lavori e coordinamento della sicurezza in progettazione ed esecuzione dei lavori di arredo interno di alcune camere dell’Hotel Villa Flora di Roncegno</t>
  </si>
  <si>
    <t>Incarico professionale per per progettazione definitiva ed esecutiva, piano di sicurezza e coordinamento, direzione lavori e coordinamento della sicurezza in progettazione ed esecuzione dei lavori di realizzazione di un sistema di impermeabilizzazione del tetto del salone delle danze presso Casa Raphael di Roncegno</t>
  </si>
  <si>
    <t xml:space="preserve">VOLTOLINI STEFANO </t>
  </si>
  <si>
    <t>STUDIO LEGALE BELTRAMO</t>
  </si>
  <si>
    <t>Conferimento incarico di assistenza giuridico-legale relativamente ad operazione finanziaria per mutuo/bond</t>
  </si>
  <si>
    <t>0002134 A</t>
  </si>
  <si>
    <t>BOMBARDELLI ERINO</t>
  </si>
  <si>
    <t>Conferimento incarico professionale per direzione lavori strutture  nell'esecuzione di lavori di "Adeguamento del capannone ex Alpefrutta a magazzino funzionale al servizio gestione strade e al S.O.V.A. della PAT - via del Rastel San Cristoforo Pergine Valsugana</t>
  </si>
  <si>
    <t>FOLLADOR MARGHERITA</t>
  </si>
  <si>
    <t>Conferimento incarico professionale per Direttore operativo edile e contabilità  nell'esecuzione di lavori di "Adeguamento del capannone ex Alpefrutta a magazzino funzionale al servizio gestione strade e al S.O.V.A. della PAT - via del Rastel San Cristoforo Pergine Valsugana</t>
  </si>
  <si>
    <t>CONTI CESARE</t>
  </si>
  <si>
    <t xml:space="preserve">Conferimento incarico professionale per la redazione di un parere relativo al processo di accertamento avviso n. T2A03SX02327/2018 notificato da Agenzia delle Entrate - Direzione Provinciale di Trento - relativamente al periodo d’imposta 2013 - emesso nei confronti di Patrimonio del Trentino SPA. </t>
  </si>
  <si>
    <t>0002198A</t>
  </si>
  <si>
    <r>
      <t xml:space="preserve">Studio Associato Geologia Applicata </t>
    </r>
    <r>
      <rPr>
        <i/>
        <sz val="11"/>
        <color indexed="8"/>
        <rFont val="Arial"/>
        <family val="2"/>
      </rPr>
      <t>(Dott. Geol. Lorenzo Cadrobbi)</t>
    </r>
  </si>
  <si>
    <t>Conferimento di incarico professionale per la redazione della relazione idrogeologica inerente l’intervento di scarico reti acque bianche e nere e relativa Direzione Operativa, nell’ambito dei lavori di realizzazione della nuova sede del Centro di Salute mentale presso Ex Istituto scolastico Maria Bambina p.ed. 1714 in C.C. Trento</t>
  </si>
  <si>
    <t>0002200A</t>
  </si>
  <si>
    <t>fine lavori</t>
  </si>
  <si>
    <t>STUDIO TECNICO BONAZZA MARCO</t>
  </si>
  <si>
    <t xml:space="preserve">Conferimento di incarico professionale per Coordinatore in fase di progettazione  relativo ai lavori di ristrutturazione della p.ed. 1265 in C.C. Ala </t>
  </si>
  <si>
    <t>0002253 A</t>
  </si>
  <si>
    <t>Conferimento incarico professionale per la restituzione grafica del piano di riqualificazione urbana dell’Area Italcementi di Trento - 2a INTEGRAZIONE</t>
  </si>
  <si>
    <t>IURE SRL</t>
  </si>
  <si>
    <t>Conferimento incarico professionale per assistenza al RUP, superivsione e coordinamento della D.L e CSE durante i lavori al Polo Fieristico, Padiglione G e nuovo Palasport di Riva del Garda</t>
  </si>
  <si>
    <t>ROSSI CORRADO</t>
  </si>
  <si>
    <t>Conferimento incarico professionale per assistenza al RUP, superivsione e coordinamento della D.L e CSE durante i lavori al Palacongressi e tatro a Riva del Garda</t>
  </si>
  <si>
    <t>STUDIO KOMPAS S.R.L.S</t>
  </si>
  <si>
    <t>0002440A</t>
  </si>
  <si>
    <t>Incarico professionale di Coordinatore per la sicurezza nell'ambito dei lavori di “Ristrutturazione-restauro del maso e di costruzione di un nuovo capannone a servizio della fondazione E. Mach in località Maso delle Part p.ed. 498/1 in c.c. di Mezzolombardo”.</t>
  </si>
  <si>
    <t>FACCIOLI CLAUDIO</t>
  </si>
  <si>
    <t>Conferimento di incarico professionale di assistenza giudiziale per accertamento tecnico preventivo relativo ai danni ad immobile Muse di Trento</t>
  </si>
  <si>
    <t>0002528A</t>
  </si>
  <si>
    <t xml:space="preserve">Conferimento di incarico professionale per predisposizione Attestato Prestazione Energetica del nuovo archivio APSS presso il fabbricato sito in via G. Di Vittorio 10 Lavis - p.ed. 1719, p.f. 3494/2 c.c Trento. </t>
  </si>
  <si>
    <t>AGOSTI FEDERICO</t>
  </si>
  <si>
    <t>ABRAM GIANLUCA</t>
  </si>
  <si>
    <t>Conferimento incarico professionale per redazione di un piano d’indagini, la gestione delle autorizzazioni per l’esecuzione delle prove ed assistenza alle prove, la relazione geotecnica ai fini della caratterizzazione geotecnica del rilevato, per la valutazione della capacità portante della strada arginale sinistra del fiume Adige, individuata dalle pp.ff. demaniali 3509 C.C. Lavis e 557/5 C.C. San Michele all’Adige, ai fini dell’accesso all’area oggetto della “Demolizione e ricostruzione edificio su diverso sedime con ampliamento volumetrico – edificio p.ed. 396 C.C. San Michele – località Prà dei Giaroni – altre particelle coinvolte p.ed. 397 e p.f. 565/8 C.C. San Michele</t>
  </si>
  <si>
    <t>MARCHETTI LORENZO</t>
  </si>
  <si>
    <t>Conferimento di incarico professionale per predisposizione Attestato Prestazione Energetica del  dell'immobile denominato Ex Crestani per gli uffici in p.ed. 2023/1 e casetta in p.ed. 2024 in C.C. Riva del Garda</t>
  </si>
  <si>
    <t>Incarico professionale per predisposizione Attestato Prestazione Energetica di un nuovo capannone a servizio della fondazione E. Mach in località Maso delle Part p.ed. 498/1 in c.c. di Mezzolombardo.</t>
  </si>
  <si>
    <t>MORANDINI MICHELE</t>
  </si>
  <si>
    <t>Incarico professionale per redazione SCIA antincendio immobile denominato ex asilo San Martino sito in Trento</t>
  </si>
  <si>
    <t>CHEMELLI ALBERTO</t>
  </si>
  <si>
    <t>BONOMI ALBERTO</t>
  </si>
  <si>
    <t>Incarico professionale per la predisposizione della diagnosi energetica ai sensi dell'art. 8 del D.Lgs. 102/2014 per gli uffici di Patrimonio del Trentino S.p.a di via Baltera 10 a Riva del garda e di via Brennero 165 a Trento</t>
  </si>
  <si>
    <t>0002706A</t>
  </si>
  <si>
    <t>STUDIO LEGALE ANTONIO TITA E ASSOCIATI</t>
  </si>
  <si>
    <t>Conferimento incarico professionale per la redazione diun parere pro veritate in materia di appalti pubblici - Cantiere lavori ristrutturazione edilizia porzione Est p.ed. 1714 e p.f. 1769/1 CC Trento (ex Convento Suore Maria Bambina)</t>
  </si>
  <si>
    <t>0002707A</t>
  </si>
  <si>
    <t xml:space="preserve">GASPERETTI SERGIO </t>
  </si>
  <si>
    <t>0000106A</t>
  </si>
  <si>
    <t>Conferimento incarico per assistenza fiscale ed amministrativa anni 2020-2021</t>
  </si>
  <si>
    <t>BROILO OSCAR</t>
  </si>
  <si>
    <t>Incarico professionale per l'analisi dei consumi, suddivisione e contabilizzazione delle calorie presso l'immobile denominati "Villa Flora" in C.C. Roncegno Terme</t>
  </si>
  <si>
    <t>Incarico professionale per progettazione definitiva ed esecutiva, coordinamento della sicurezza in fase di progettazione ed esecuzione, direzione lavori relativi al ripristino di parte della copertura dell’immobile denominato “Casa Bresciani” ad Arco (TN) e valutazione dell’idoneità statica delle coperture.</t>
  </si>
  <si>
    <t>Incarico professionale di Coordinatore per la sicurezza in fase di progettazione e di esecuzione durante i lavori di riparazione delle infiltrazioni nelle vasche esterne dell'immobile MUSE di Trento</t>
  </si>
  <si>
    <t>Fine Lavori</t>
  </si>
  <si>
    <t>NARDELLI MANUEL</t>
  </si>
  <si>
    <t>Conferimento di incarico professionale per  elaborazione pratiche catastali relative al fabbricato sito in via G. Di Vittorio 10 Lavis p.ed.1719 C.C. Lavis</t>
  </si>
  <si>
    <t>0000121A</t>
  </si>
  <si>
    <t>Conferimento incarico per giornata di formazione “Strategic Skills Lab” - allenarsi al  successo, strategie e strumenti per l’eccellenza.</t>
  </si>
  <si>
    <t>BRACHI ENRICA</t>
  </si>
  <si>
    <t>MORSELLA ANNALISA</t>
  </si>
  <si>
    <t>Conferimento incarico per intervento di formazione “Comunicazione Funzionale: 6 cappelli per pensare” presso la sede di Patrimonio del Trentino.</t>
  </si>
  <si>
    <t>0002681A</t>
  </si>
  <si>
    <r>
      <t xml:space="preserve">TIS ENGINEERING </t>
    </r>
    <r>
      <rPr>
        <i/>
        <sz val="11"/>
        <rFont val="Arial"/>
        <family val="2"/>
      </rPr>
      <t>(Stefano Boscherini)</t>
    </r>
  </si>
  <si>
    <t>Conferimento incarico per assistenza legale sotto soglia in materia di diritto amministrativo</t>
  </si>
  <si>
    <t>STUDIO LEGALE FINOCCHIARO FORMENTIN SARACCO E ASSOCIATI</t>
  </si>
  <si>
    <t>Conferimento incarico  per assistenza legale sopra soglia in materia di diritto amministrativo</t>
  </si>
  <si>
    <t>STUDIO LEGALE ASSOCIATO PORCARI VECLI</t>
  </si>
  <si>
    <r>
      <t>NEW ENGINEERING SRL (</t>
    </r>
    <r>
      <rPr>
        <i/>
        <sz val="11"/>
        <rFont val="Arial"/>
        <family val="2"/>
      </rPr>
      <t>Oss Emer Luca</t>
    </r>
    <r>
      <rPr>
        <sz val="11"/>
        <rFont val="Arial"/>
        <family val="2"/>
      </rPr>
      <t>)</t>
    </r>
  </si>
  <si>
    <t>Conferimento incarico per formazione dipendenti sulla sicurezza nell'ambito dei cantierei pubblici</t>
  </si>
  <si>
    <t>SEIDUESEI Org S.r.L</t>
  </si>
  <si>
    <t>0000150A</t>
  </si>
  <si>
    <t>Incarico professionale per progettazione definitiva ed esecutiva, piano di sicurezza e coordinamento, direzione lavori e coordinamento della sicurezza in progettazione ed esecuzione dei lavori di arredo interno di alcune camere dell’Hotel Villa Flora di Roncegno. Integrazione per pratiche di regolarizzazione urbanistica</t>
  </si>
  <si>
    <t>Conferimento incarico  per servizio di adeguamento della documentazione in materia di privacy alla normativa vigente - regolamento (UE) n. 2016/679 (GDPR) - e di consulenza manutenzione periodica</t>
  </si>
  <si>
    <t>Conferimento incarico  per servizio annuale di DPO. Integrazione incarico</t>
  </si>
  <si>
    <t>GIULIANI LORENZO</t>
  </si>
  <si>
    <t>ANGELINI MAURIZIO</t>
  </si>
  <si>
    <t>Conferimento incarico professionale per progettazione definitiva ed esecutiva, coordinamento della sicurezza in fase di esecuzione per i lavori di rifacimento pilastro presso immobile in via Bezzecca a Trento e relative pratiche edilizie</t>
  </si>
  <si>
    <t>S.O.S. DIVING TEAM SRL</t>
  </si>
  <si>
    <t xml:space="preserve">Conferimento incarico per indagine preliminare magnetotermica finalizzata al rilevamento di sorgenti ferromagnetiche critiche utili alla valutazione rischio bellico residuale nelle aree oggetto di scavi finalizzati alla realizzazione dell'ampliamento fiera 
Padiglione G e Palasport in C.C. Riva del Garda.
</t>
  </si>
  <si>
    <t>0000196A</t>
  </si>
  <si>
    <t>MAINI PIETRO</t>
  </si>
  <si>
    <t>Incarico professionale per la valutazione dell’impatto acustico delle UTA, ai fini della verifica del rispetto dei limiti della Legge 447/95 e DPCM 14/11/1997, presso il presidio ospedaliero di Mezzolombardo.</t>
  </si>
  <si>
    <t>0000207A</t>
  </si>
  <si>
    <t>GAETTI E ASSOCIATI S.R.L.</t>
  </si>
  <si>
    <t>Conferimento di incarico per assistenza nella selezione per legale senior e architetto/ingegnere senior</t>
  </si>
  <si>
    <t>VERONESI IVAN</t>
  </si>
  <si>
    <t>Conferimento incarico professionale di Coordinatore per la sicurezza in fase di esecuzione per l’esecuzione dell’opera di “cambio di destinazione d’uso da appartamento ad ufficio del Consiglio Provinciale dell’appartamento sito al IV e V piano di Palazzo Nicolodi p.ed. 833/2 p.m. 1 sub. 12 C.C. in Trento”.</t>
  </si>
  <si>
    <t>VISINTAINER LORENZA</t>
  </si>
  <si>
    <t>Conferimento incarico professionale per  la redazione dell’Attestato di Prestazione Energetica – APE – per l’esecuzione dell’opera di “cambio di destinazione d’uso da appartamento ad ufficio del Consiglio Provinciale dell’appartamento sito al IV e V piano di Palazzo Nicolodi p.ed. 833/2 p.m. 1 sub. 12 C.C. in Trento”.</t>
  </si>
  <si>
    <t>MARZARI ACHILLE</t>
  </si>
  <si>
    <t>Conferimento incarico professionale di Direttore Lavori per l’esecuzione dell’opera di “cambio di destinazione d’uso da appartamento ad ufficio del Consiglio Provinciale dell’appartamento sito al IV e V piano di Palazzo Nicolodi p.ed. 833/2 p.m. 1 sub. 12 C.C. in Trento</t>
  </si>
  <si>
    <t>NADALINI LUCA (Studio Ass.to TEC.SA)</t>
  </si>
  <si>
    <t>Conferimento incarico per assistenza fiscale ed amministrativa dal 01/11/18 al 31/12/19</t>
  </si>
  <si>
    <t>Conferimento incarico per consulenza straordinaria inerente un'operazione di fusione per incorporazione</t>
  </si>
  <si>
    <t>FRANZOSO MIRKO</t>
  </si>
  <si>
    <t>Conferimento incarico professionale per uno studio di fattibilità di un edificio ad uso principalmente residenziale inserito nell’area Ex-Coni in Madonna di Campiglio</t>
  </si>
  <si>
    <t>0000210-18 PA_H612_01</t>
  </si>
  <si>
    <t>0000290A</t>
  </si>
  <si>
    <t>Conferimento incarico di assistenza giuridico-legale relativamente ad operazione finanziaria per mutuo/bond. INTEGRAZIONE</t>
  </si>
  <si>
    <t>Incarico professionale di Collaudo Statico (D.P.R. 380/01 art. 67) inerente ai lavori di “ristrutturazione – restauro del Maso e di costruzione di un nuovo capannone in località Maso delle Part a servizio della Fondazione E. Mach, in località Maso delle Part, p.ed. 498/1 in C.C. Mezzolombardo”.</t>
  </si>
  <si>
    <t>TIEFENTHALER MASSIMO</t>
  </si>
  <si>
    <t>Incarico professionale di Direttore Lavori inerente ai lavori di “sistemazione interna ed adeguamento normativo dell’immobile individuato dalla p.ed. 1265 C.C. Ala /TN denominato palazzina uffici”</t>
  </si>
  <si>
    <t>SALVETTI DANIELA</t>
  </si>
  <si>
    <t>termine procedimento giudiziario</t>
  </si>
  <si>
    <t>0000528A</t>
  </si>
  <si>
    <t>Conferimento incarico per Consulenza Tecnica di Parte inerente alle problematiche edili dell’immobile sede del MUSE di Trento</t>
  </si>
  <si>
    <t>Incarico professionale di Coordinatore per la Sicurezza in fase di Esecuzione ( D.Lgs. 81/2008) inerente ai lavori di “sistemazione interna ed adeguamento normativo dell’immobile individuato dalla p.ed. 1265 C.C. Ala /TN denominato palazzina uffici”</t>
  </si>
  <si>
    <t>MISDARIS FRANCESCO</t>
  </si>
  <si>
    <t>Iincarico professionale di Collaudo Statico (D.P.R. 380/01 art. 67) inerente ai lavori di “sistemazione interna ed adeguamento normativo dell’immobile individuato dalla p.ed. 1265 C.C. Ala /TN denominato palazzina uffici”</t>
  </si>
  <si>
    <t>conclusione esecuzione sondaggi</t>
  </si>
  <si>
    <t>0000576A</t>
  </si>
  <si>
    <t>Conferimento incarico professionale per la redazione del progetto strutturale e l’attività di Coordinamento della sicurezza in fase di progettazione per il progetto di demolizione e ricostruzione del capannone in Località Giaroni p.ed. 396 in C.C. San Michele all’Adige (TN). INTEGRAZIONE</t>
  </si>
  <si>
    <t xml:space="preserve">DEGASPERI STEFANO </t>
  </si>
  <si>
    <t>Incarico professionale per redazione PSC e Coordinamento per la sicurezza in fase di esecuzione durante i lavori di realizzazione dell’impianto di riscaldamento presso il capannone a servizio del Servizio Gestione Strade PAT sito a Tonadico.</t>
  </si>
  <si>
    <t>DANDREA SANDRO</t>
  </si>
  <si>
    <t>Fine lavori</t>
  </si>
  <si>
    <t>TOMELIN DOMENICO</t>
  </si>
  <si>
    <t>Incarico professionale per frazionamento e accatastamento, e relativo deposito delle pratiche, dell’edificio futura sede dell’A.P.P.M. sito in via Manzoni a Trento, identificato dalla p.ed. 1874 e pp.ff. 1959/17 – 1959/37 in C.C. Trento</t>
  </si>
  <si>
    <t>0000644A</t>
  </si>
  <si>
    <r>
      <t>I</t>
    </r>
    <r>
      <rPr>
        <sz val="11"/>
        <rFont val="Arial"/>
        <family val="2"/>
      </rPr>
      <t xml:space="preserve">ncarico professionale per la redazione di perizia di stima su 2 unità immobiliari del compendio di via Innsbruck a Trento C.C. Gardolo. 2 INTEGRAZIONE </t>
    </r>
  </si>
  <si>
    <t>LIBERI CHRISTIAN</t>
  </si>
  <si>
    <t>CIOLA EMANUELE</t>
  </si>
  <si>
    <t>Incarico per redazione PSC e Coordinamento per la sicurezza in fase di esecuzione durante i lavori di rifacimento parziale degli intonaci e posa guaine impermeabili nella zona imbottigliamento dello stabilimento della Levico Acque a Levico Terme.</t>
  </si>
  <si>
    <r>
      <t xml:space="preserve">ECCHER ANDREA </t>
    </r>
    <r>
      <rPr>
        <i/>
        <sz val="11"/>
        <rFont val="Arial"/>
        <family val="2"/>
      </rPr>
      <t>(Studio ass.to Artecno)</t>
    </r>
  </si>
  <si>
    <t>Termine procedimento</t>
  </si>
  <si>
    <t>0000724A</t>
  </si>
  <si>
    <t>Incarico professionale per Accertamento Tecnico Preventivo (ATP) relativamente alla nuova struttura temporanea denominata ”Palavela”, sita a Riva del Garda (TN) sulle pp.ff. 1939/1 e 1944/1 C.C. Riva, oltre che su parte della p.f. 1939/2 C.C. Riva. INTEGRAZIONE</t>
  </si>
  <si>
    <t>SPAGNOLLI ELENA</t>
  </si>
  <si>
    <t>Eventuale success fee</t>
  </si>
  <si>
    <t>Fase stragiudiziale</t>
  </si>
  <si>
    <t>0000725A</t>
  </si>
  <si>
    <t>Conferimento incarico professionale per assistenza giudiziale riferita all'avviso di accertamento n. T2A03SX01815/2019 notificato da Agenzia delle Entrate - Direzione Provinciale di Trento - relativamente al periodo d'imposta 2014.</t>
  </si>
  <si>
    <t>Incarico sospeso</t>
  </si>
  <si>
    <t>Conferimento incarico professionale per l'aggiornamento delle schede catastali relative agli immobili di proprietà contraddistinti dalle pp.ed. 2022, 2023/1, 2024 in C.C. Riva del Garda</t>
  </si>
  <si>
    <t>Incarico Professionale per redazione di una perizia termotecnica su impianto UTA esistente presso l’immobile denominato Villa Maria, sito in Calliano, progettazione di una nuova UTA e Direzione Lavori</t>
  </si>
  <si>
    <t>Incarico professionale per il servizio Direzione Lavori, compresi misura e contabilità, liquidazione, prove e verifiche di accettazione in corso d’opera, assistenza al collaudo nonché assistenza ai lavori da parte di “Ispettore di cantiere” addetto anche alla misura e contabilità dei lavori per la “NUOVA SEDE ASSOCIAZIONE A.P.P.M. in via Manzoni a Trento”. INTEGRAZIONE INCARICO PER VARIANTI ED ONERI ACCESSORI</t>
  </si>
  <si>
    <t>0000874A</t>
  </si>
  <si>
    <t>0000942A</t>
  </si>
  <si>
    <t xml:space="preserve">Conferimento di incarico professionale per verifica di idoneità statica e collaudo statico della porzione Est dell’ Ex Convento Maria Bambina, p.ed. 1714, p.f. 1796, sito in via Borsieri n. 4  in C.C. di Trento  (TN)   </t>
  </si>
  <si>
    <r>
      <rPr>
        <sz val="11"/>
        <rFont val="Arial"/>
        <family val="2"/>
      </rPr>
      <t>FONTANA &amp; LOTTI LORENZI INGEGNERI ASSOCIATI</t>
    </r>
    <r>
      <rPr>
        <i/>
        <sz val="11"/>
        <rFont val="Arial"/>
        <family val="2"/>
      </rPr>
      <t xml:space="preserve"> (Marco Fontana)</t>
    </r>
  </si>
  <si>
    <t>SALVATI SARA</t>
  </si>
  <si>
    <t>Incarico professionale di Coordinatore per la sicurezza in fase di esecuzione nell'ambito dei lavori di adeguamento capannone "Ex Alpefrutta"</t>
  </si>
  <si>
    <t>Confronto concorrenziale</t>
  </si>
  <si>
    <t>0000961A</t>
  </si>
  <si>
    <t>Incarico professionale per progettazione definitiva ed esecutiva, coordinamento della sicurezza in fase di progettazione d esecuzione, direzione lavori relativi agli interventi alla copertura del vano scale del blocco uffici dell'immobile MUSE</t>
  </si>
  <si>
    <t>31.01.2021</t>
  </si>
  <si>
    <t>Incarico professionale per  Collaudo Statico (D.P.R. 380/01 art. 67) inerente ai lavori di “indagine archeologica propedeutica ai lavori di ampliamento del Polo Fieristico in località Baltera a Riva del Garda</t>
  </si>
  <si>
    <r>
      <t>FONTANA &amp; LOTTI LORENZI INGEGNERI ASSOCIATI</t>
    </r>
    <r>
      <rPr>
        <i/>
        <sz val="11"/>
        <rFont val="Arial"/>
        <family val="2"/>
      </rPr>
      <t xml:space="preserve"> (Davide Lorenzi)</t>
    </r>
  </si>
  <si>
    <t>Recesso in data 18.05.2020</t>
  </si>
  <si>
    <t>Conferimento di incarico professionale per progettazione definitiva per la demolizione, ricostruzione e restauro del Teatro Comunale p.ed. 1075 C.C. Cavalese (TN) e realizzazione rendering e video</t>
  </si>
  <si>
    <r>
      <t xml:space="preserve">Conferimento incarico professionale per </t>
    </r>
    <r>
      <rPr>
        <sz val="11"/>
        <color indexed="8"/>
        <rFont val="Arial"/>
        <family val="2"/>
      </rPr>
      <t>Coordinamento della sicurezza in fase di progettazione ed esecuzione relativamente ai lavori per adeguamento impianto antincendio a servizio dell’edificio sito in via Borsieri di Trento. INTEGRAZIONE</t>
    </r>
  </si>
  <si>
    <t>Affidamento diretto</t>
  </si>
  <si>
    <t>0001131A</t>
  </si>
  <si>
    <t>25.06.2020</t>
  </si>
  <si>
    <r>
      <t>STUDIO DI INGEGNERIA BURLI GENONI ASSOCIATI (</t>
    </r>
    <r>
      <rPr>
        <i/>
        <sz val="11"/>
        <rFont val="Arial"/>
        <family val="2"/>
      </rPr>
      <t>Gianni Burli)</t>
    </r>
  </si>
  <si>
    <r>
      <t xml:space="preserve">Conferimento incarico professionale per </t>
    </r>
    <r>
      <rPr>
        <sz val="11"/>
        <color indexed="8"/>
        <rFont val="Arial"/>
        <family val="2"/>
      </rPr>
      <t>progettazione definitiva ed esecutiva della nuova centrale termica dell’Ex Convento Maria Bambina, sito in via Borsieri a Trento</t>
    </r>
  </si>
  <si>
    <t>Conferimento di incarico professionale per progettazione impianti tecnologici per adeguamento impianto antincendio con installazione impianto di accumulo e riserva acqua c/o scuola sita in edificio Ex Maria Bambina in Trento. INTEGRAZIONE</t>
  </si>
  <si>
    <t>0001157A</t>
  </si>
  <si>
    <t>ZECCHINI FRANCO</t>
  </si>
  <si>
    <r>
      <t xml:space="preserve">Incarico professionale per la redazione di una relazione di verifica sulle protezioni contro le scariche atmosferiche, presso lo </t>
    </r>
    <r>
      <rPr>
        <sz val="11"/>
        <rFont val="Arial"/>
        <family val="2"/>
      </rPr>
      <t xml:space="preserve">stabilimento della Levico Acque sito in Levico Terme (TN) </t>
    </r>
  </si>
  <si>
    <t>0001352A</t>
  </si>
  <si>
    <t xml:space="preserve">Incarico professionale per il servizio Direzione Lavori, compresi misura e contabilità, liquidazione, prove e verifiche di accettazione in corso d’opera, assistenza al collaudo nonché assistenza ai lavori da parte di “Ispettore di cantiere” addetto anche alla misura e contabilità dei lavori per la “NUOVA SEDE ASSOCIAZIONE A.P.P.M. in via Manzoni a Trento”.  
Integrazione per la redazione delle varianti n. 3 e 4, l'incremento degli importi per la Direzione dei Lavori, la rielaborazione del progetto impiantistico e funzionale, la rivisitazione del progetto antincendio e della relazione energetica, l’aggiornamento delle pratiche urbanistiche e gli oneri accessori. SOSTITUISCE PRECEDENTE PROT. 0000874/A di data 8/04/2020
</t>
  </si>
  <si>
    <t>MICHELETTI CESARE</t>
  </si>
  <si>
    <t>Incarico professionale per progettazione Definitiva ed Esecutiva e Coordinamento Sicurezza in Fase di Progettazione per i lavori di riqualificazione area a Passo Rolle nel comune di Primiero San Martino di Castrozza (TN)</t>
  </si>
  <si>
    <t>Incarico professionale per la redazione di PSC e Coordinamento per la sicurezza in fase di esecuzione per i lavori di riparazione delle piastre lapidee esterne presso il MUSE in Trento</t>
  </si>
  <si>
    <t>GASPERINI MATTIA</t>
  </si>
  <si>
    <t>MARCHI PAOLO</t>
  </si>
  <si>
    <t>Incarico professionale per la redazione di relazione idrogeologica  e supporto geologico durante i lavori di ampliamento del Palacongressi e nuovo teatro in Riva del Garda</t>
  </si>
  <si>
    <t xml:space="preserve">Progettazione definitiva ed esecutiva per i lavori di manutenzione straordinaria per la sistemazione interna e l’adeguamento normativo dell’immobile individuato in p.ed. 1265 in C.C. Ala (TN) Palazzina Uffici. INTEGRAZIONE   </t>
  </si>
  <si>
    <t>0001688A</t>
  </si>
  <si>
    <t>Incarico Professionale per redazione di una perizia termotecnica su impianto UTA esistente presso l’immobile denominato Villa Maria, sito in Calliano, progettazione di una nuova UTA e Direzione Lavori. INTEGRAZIONE</t>
  </si>
  <si>
    <t>0001721A</t>
  </si>
  <si>
    <t>ECCHER FRANCO</t>
  </si>
  <si>
    <t>Incarico professionale per redazione delle pratiche catastali, propedeutiche all’acquisto, relative alla proprietà sita presso l’area Ex Italcementi in C.C. Trento</t>
  </si>
  <si>
    <t>Conferimento incarico professionale per Coordinamento della sicurezza in fase di progettazione ed esecuzione relativamente ai lavori per adeguamento impianto antincendio a servizio dell’edificio sito in via Borsieri di Trento. ADEGUAMENTO PARCELLA</t>
  </si>
  <si>
    <t>0001784A</t>
  </si>
  <si>
    <t>NEMELA RICCARDO</t>
  </si>
  <si>
    <t>Incarico pofessionale per redazione di stima immobiliare delle pp.ee 498 e 867 e pp.ff. 1723, 1738, 1739, 1740, 1741, 1742, 1745/2 “Ski College” in C.C. Pozza (TN)</t>
  </si>
  <si>
    <t>Conferimento di incarico di Coordinatore in fase di progettazione ed esecuzione relativo ai lavori di ristrutturazione della p.ed. 1719 p.f. 3494/2 C.C. Lavis per l'insediamento di un nuovo archivio della APSS di Trento. INTEGRAZIONE</t>
  </si>
  <si>
    <t>0002021A</t>
  </si>
  <si>
    <t>Conferimento incarico professionale per la redazione della certificazione di conformità di edifici esistenti o dichiarazione di agibilità ed allegati necessari per la p.ed. 510 in C.C. Mezzolombardo (TN)</t>
  </si>
  <si>
    <t>CAVALIERI MARCO</t>
  </si>
  <si>
    <t>Conferimento incarico di Collaudatore Statico in corso d'opera nell'ambito dei lavori di "Ampliamento del Polo Congressuale di Riva del Garda Opera 1"</t>
  </si>
  <si>
    <t xml:space="preserve">A conclusione lavori </t>
  </si>
  <si>
    <t>PAES ENGINEERING SRL</t>
  </si>
  <si>
    <t>Conferimento incarico per redazione APE - Attestato Prestazione Energetica - Palacongressi Riva del Garda</t>
  </si>
  <si>
    <t>PELLEGRINI ILENIA</t>
  </si>
  <si>
    <t>Conferimento incarico per frazionamento delle particelle catastali tra rotatoria Baltera e Padiglione B presso Località "Baltera" - Riva del garda</t>
  </si>
  <si>
    <t>Conferimento incarico di progettazione di una nuova stanza e di un bagno privato al piano rialzato presso l’immobile Villa Merici sito in Trento, coordinamento della sicurezza in fase di progettazione, successiva direzione lavori e coordinamento per la sicurezza in fase di esecuzione.</t>
  </si>
  <si>
    <t>MONTAGNI PAOLO</t>
  </si>
  <si>
    <t xml:space="preserve"> Incarico per redazione di una perizia di stima di edificazione a confine e servitù di passo in C.C. Riva del Garda</t>
  </si>
  <si>
    <t>A termine procedura</t>
  </si>
  <si>
    <t>0002376A</t>
  </si>
  <si>
    <t>Conferimento incarico professionale per l’assistenza legale per la partecipazione ad una procedura esecutiva immobiliare, da svolgersi in modalità telematica.</t>
  </si>
  <si>
    <t>DALRI' PAOLO</t>
  </si>
  <si>
    <t>Fase II: partecipazione alla gara (in caso di non aggiudicazione)</t>
  </si>
  <si>
    <t>Fase II: partecipazione alla gara (in caso di aggiudicazione)</t>
  </si>
  <si>
    <t>FARINA STEFANO</t>
  </si>
  <si>
    <t>Incarico per consulenza COVID-19, stesura protocollo aziendale, stesura DUVRI</t>
  </si>
  <si>
    <t>0002436A</t>
  </si>
  <si>
    <t>Approfondimento richiesto dal CDA</t>
  </si>
  <si>
    <r>
      <t>Conferimento</t>
    </r>
    <r>
      <rPr>
        <sz val="11"/>
        <rFont val="Arial"/>
        <family val="2"/>
      </rPr>
      <t xml:space="preserve"> incarico di consulenza legale specialistica in materia assicurativa in riferimento alla gara lotto D&amp;O di Patrimonio del Trentino S.p.A..</t>
    </r>
  </si>
  <si>
    <t>PARTENZA ITALO</t>
  </si>
  <si>
    <t>0002385A</t>
  </si>
  <si>
    <r>
      <t>Conferimento</t>
    </r>
    <r>
      <rPr>
        <sz val="11"/>
        <rFont val="Arial"/>
        <family val="2"/>
      </rPr>
      <t xml:space="preserve"> incarico professionale per il conferimento di procura speciale</t>
    </r>
  </si>
  <si>
    <r>
      <t>STUDIO NOTAI TRENTINI RIUNITI Reina, Rivieccio, Vangelisti, Zanolini, Morandi</t>
    </r>
    <r>
      <rPr>
        <i/>
        <sz val="11"/>
        <rFont val="Arial"/>
        <family val="2"/>
      </rPr>
      <t xml:space="preserve"> (dott. Guglielmo Giovanni Reina)</t>
    </r>
  </si>
  <si>
    <t>Conferimento incarico per la redazione e presentazione di istanza di interpello disapplicativo ex art. 172, comma 7, TUIR, in relazione alla fusione per incorporazione di Garniga Terme S.p.</t>
  </si>
  <si>
    <t>0002508A</t>
  </si>
  <si>
    <t>ONGARI MARCELLO</t>
  </si>
  <si>
    <r>
      <t>Conferimento</t>
    </r>
    <r>
      <rPr>
        <sz val="11"/>
        <rFont val="Arial"/>
        <family val="2"/>
      </rPr>
      <t xml:space="preserve"> incarico per assistenza e consulenza legale, nel procedimento di esecuzione mobiliare presso terzi innanzi al Tribunale di Trento</t>
    </r>
  </si>
  <si>
    <t>0002507A</t>
  </si>
  <si>
    <t>Termine procedura</t>
  </si>
  <si>
    <t>COSER MASSIMILIANO</t>
  </si>
  <si>
    <t>BIO ENGINEERING SRL</t>
  </si>
  <si>
    <t>Incarico professionale per redazione del progetto dell’impianto di illuminazione esterna dello stabilimento denominato Levico Acque a Levico</t>
  </si>
  <si>
    <t>Incarico professionale per progettazione  definitiva ed esecutiva dell’impianto di climatizzazione presso l’immobile denominato Palazzo Nicolodi sito in Trento, successiva direzione lavori e contabilità.</t>
  </si>
  <si>
    <t>0002610A</t>
  </si>
  <si>
    <t>Conferimento incarico per la redazione di un parere in ordine alla validità o meno dei contratti derivati stipulati da Patrimonio del Trentino S.p.A. e, nel caso di loro invalidità, all’individuazione delle azioni esperibili a tutela della Società</t>
  </si>
  <si>
    <t>STUDIO LEGALE MENGONI/STUDIO LEGALE SARTORI</t>
  </si>
  <si>
    <t>0002622A</t>
  </si>
  <si>
    <t xml:space="preserve">Conferimento incarico professionale per collaudo tecnico amministrativo in corso d’opera per i lavori di “Ampliamento del Polo Congressuale in Riva del Garda </t>
  </si>
  <si>
    <t>SIMONETTI PAOLO</t>
  </si>
  <si>
    <t>sospeso</t>
  </si>
  <si>
    <t>Conferimento incarico professionale per Direttore operativo strutture, ispettore di cantiere, misura e contabilità lavori e assistenza opere edili nell’ambito dei lavori di “Riqualificazione del complesso delle Terme di Garniga</t>
  </si>
  <si>
    <t xml:space="preserve">Incarico professionale di Collaudo Statico (D.P.R. 380/01 art. 67) inerente ai lavori di “riqualificazione del complesso delle Terme di Garniga” </t>
  </si>
  <si>
    <t>STUDIO TECNICO ING. LORENZO CESTARI</t>
  </si>
  <si>
    <t>0002767A</t>
  </si>
  <si>
    <t>Approfondimento richiesto dal Presidente del CDA</t>
  </si>
  <si>
    <t>Conferimento incarico di consulenza legale per la redazione di un parere legale</t>
  </si>
  <si>
    <t>BOLEGO FILIBERTO</t>
  </si>
  <si>
    <t>Conferimento incarico professionale per collaudo tecnico amministrativo in corso d’opera per i lavori di “Riqualificazione complesso delle Terme di Garniga” (TN)</t>
  </si>
  <si>
    <t>come da indicazIoni PAT ai sensi dell'art. 24 L.P. 26/93</t>
  </si>
  <si>
    <t>0002816A</t>
  </si>
  <si>
    <t>VIOLA ALESSANDRA</t>
  </si>
  <si>
    <t>Conferimento incarico professionale per il servizio di valutazione del Piano Family nella fase di Mantenimento della certificazione Family Audit.</t>
  </si>
  <si>
    <t>0002899A</t>
  </si>
  <si>
    <r>
      <t xml:space="preserve">T.E.S.I. ENGINEERING SRL </t>
    </r>
    <r>
      <rPr>
        <i/>
        <sz val="11"/>
        <rFont val="Arial"/>
        <family val="2"/>
      </rPr>
      <t>(Lorenzo Strauss)</t>
    </r>
  </si>
  <si>
    <t>Incarico professionale di direttore operativo, ispettore di cantiere, assistenza al collaudo impianti, predisposizione pratiche antincendio nell’ambito dei lavori di “riqualificazione del complesso delle Terme di Garniga” (TN)</t>
  </si>
  <si>
    <t>Risorse insufficienti</t>
  </si>
  <si>
    <t>0002768P</t>
  </si>
  <si>
    <t>Conferimento incarico notarile per un atto di compravendita immobiliare relativa all’acquisto di parte della p.ed. 3402 e p.f. 1880/40 in C.C. Trento.</t>
  </si>
  <si>
    <t>VIDALOT DANIEL</t>
  </si>
  <si>
    <t>DATA ULTIMO AGGIORNAMENTO: 04/01/2021</t>
  </si>
  <si>
    <t>CALLIARI FRANCESCO</t>
  </si>
  <si>
    <t>Conferimento incarico professionale per prestazioni notarili relative ad atto di compravendita immobiliare (stipula atto e procedure dipendenti) - immobile Lotto 4: pp.ff. 996/3, 2361/2 e 1001/1, p.ed &gt;--&lt; 1484 PP.MM. 12, 13, 14, 15 e 16 in C.C. Gardolo</t>
  </si>
  <si>
    <t>00002709A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</si>
</sst>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d/mm/yy;@"/>
    <numFmt numFmtId="171" formatCode="&quot;€&quot;\ #,##0.00"/>
    <numFmt numFmtId="172" formatCode="[$-410]dddd\ d\ mmmm\ yyyy"/>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Attivo&quot;;&quot;Attivo&quot;;&quot;Inattivo&quot;"/>
  </numFmts>
  <fonts count="59">
    <font>
      <sz val="10"/>
      <name val="Arial"/>
      <family val="0"/>
    </font>
    <font>
      <sz val="11"/>
      <color indexed="8"/>
      <name val="Calibri"/>
      <family val="2"/>
    </font>
    <font>
      <sz val="10"/>
      <name val="Verdana"/>
      <family val="2"/>
    </font>
    <font>
      <sz val="11"/>
      <name val="Arial"/>
      <family val="2"/>
    </font>
    <font>
      <b/>
      <sz val="11"/>
      <name val="Arial"/>
      <family val="2"/>
    </font>
    <font>
      <b/>
      <sz val="10"/>
      <name val="Arial"/>
      <family val="2"/>
    </font>
    <font>
      <sz val="12"/>
      <name val="Arial"/>
      <family val="2"/>
    </font>
    <font>
      <sz val="11"/>
      <color indexed="8"/>
      <name val="Arial"/>
      <family val="2"/>
    </font>
    <font>
      <i/>
      <sz val="11"/>
      <name val="Arial"/>
      <family val="2"/>
    </font>
    <font>
      <sz val="11"/>
      <name val="Verdana"/>
      <family val="2"/>
    </font>
    <font>
      <b/>
      <u val="single"/>
      <sz val="11"/>
      <name val="Arial"/>
      <family val="2"/>
    </font>
    <font>
      <u val="single"/>
      <sz val="11"/>
      <name val="Arial"/>
      <family val="2"/>
    </font>
    <font>
      <i/>
      <sz val="11"/>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6.8"/>
      <color indexed="12"/>
      <name val="Arial"/>
      <family val="2"/>
    </font>
    <font>
      <u val="single"/>
      <sz val="8"/>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Arial"/>
      <family val="2"/>
    </font>
    <font>
      <b/>
      <sz val="11"/>
      <color indexed="10"/>
      <name val="Arial"/>
      <family val="2"/>
    </font>
    <font>
      <sz val="11"/>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6.8"/>
      <color theme="10"/>
      <name val="Arial"/>
      <family val="2"/>
    </font>
    <font>
      <u val="single"/>
      <sz val="8"/>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b/>
      <sz val="11"/>
      <color rgb="FF000000"/>
      <name val="Arial"/>
      <family val="2"/>
    </font>
    <font>
      <sz val="11"/>
      <color theme="1"/>
      <name val="Arial"/>
      <family val="2"/>
    </font>
    <font>
      <b/>
      <sz val="11"/>
      <color rgb="FFFF0000"/>
      <name val="Arial"/>
      <family val="2"/>
    </font>
    <font>
      <sz val="11"/>
      <color rgb="FF202124"/>
      <name val="Arial"/>
      <family val="2"/>
    </font>
    <font>
      <sz val="11"/>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1" fillId="0" borderId="0">
      <alignment/>
      <protection/>
    </xf>
    <xf numFmtId="0" fontId="0" fillId="0" borderId="0" applyBorder="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cellStyleXfs>
  <cellXfs count="240">
    <xf numFmtId="0" fontId="0" fillId="0" borderId="0" xfId="0" applyAlignment="1">
      <alignment/>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Alignment="1">
      <alignment vertical="center"/>
    </xf>
    <xf numFmtId="0" fontId="4" fillId="0" borderId="0" xfId="0" applyFont="1" applyFill="1" applyAlignment="1">
      <alignment horizontal="left" vertical="center"/>
    </xf>
    <xf numFmtId="0" fontId="3" fillId="0" borderId="10" xfId="0" applyFont="1" applyBorder="1" applyAlignment="1">
      <alignment horizontal="left" vertical="center" wrapText="1"/>
    </xf>
    <xf numFmtId="0" fontId="3" fillId="0" borderId="10" xfId="0" applyNumberFormat="1" applyFont="1" applyBorder="1" applyAlignment="1">
      <alignment vertical="center" wrapText="1"/>
    </xf>
    <xf numFmtId="0" fontId="3" fillId="0" borderId="10" xfId="0" applyFont="1" applyBorder="1" applyAlignment="1">
      <alignment vertical="center" wrapText="1"/>
    </xf>
    <xf numFmtId="0" fontId="3" fillId="0" borderId="10" xfId="0" applyNumberFormat="1" applyFont="1" applyBorder="1" applyAlignment="1">
      <alignment horizontal="left" vertical="center" wrapText="1"/>
    </xf>
    <xf numFmtId="0" fontId="3" fillId="0" borderId="11" xfId="0" applyFont="1" applyBorder="1" applyAlignment="1">
      <alignment vertical="center" wrapText="1"/>
    </xf>
    <xf numFmtId="0" fontId="3" fillId="33" borderId="10" xfId="49" applyFont="1" applyFill="1" applyBorder="1" applyAlignment="1">
      <alignment horizontal="left" vertical="center" wrapText="1"/>
      <protection/>
    </xf>
    <xf numFmtId="0" fontId="3" fillId="33" borderId="10" xfId="49" applyFont="1" applyFill="1" applyBorder="1" applyAlignment="1">
      <alignment horizontal="center" vertical="center" wrapText="1"/>
      <protection/>
    </xf>
    <xf numFmtId="0" fontId="3" fillId="0" borderId="10" xfId="36" applyFont="1" applyBorder="1" applyAlignment="1" applyProtection="1">
      <alignment wrapText="1"/>
      <protection/>
    </xf>
    <xf numFmtId="0" fontId="53" fillId="0" borderId="12" xfId="0" applyFont="1" applyBorder="1" applyAlignment="1">
      <alignment horizontal="justify" vertical="center"/>
    </xf>
    <xf numFmtId="0" fontId="3" fillId="0" borderId="10" xfId="36" applyFont="1" applyBorder="1" applyAlignment="1" applyProtection="1">
      <alignment vertical="center" wrapText="1"/>
      <protection/>
    </xf>
    <xf numFmtId="0" fontId="54" fillId="0" borderId="12" xfId="0" applyFont="1" applyBorder="1" applyAlignment="1">
      <alignment horizontal="justify"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0" xfId="49" applyFont="1" applyFill="1" applyBorder="1" applyAlignment="1">
      <alignment horizontal="left" vertical="center" wrapText="1"/>
      <protection/>
    </xf>
    <xf numFmtId="0" fontId="3" fillId="0" borderId="10" xfId="0" applyFont="1" applyBorder="1" applyAlignment="1">
      <alignment vertical="center"/>
    </xf>
    <xf numFmtId="0" fontId="3" fillId="0" borderId="10" xfId="0" applyFont="1" applyFill="1" applyBorder="1" applyAlignment="1">
      <alignment horizontal="left" vertical="center" wrapText="1"/>
    </xf>
    <xf numFmtId="0" fontId="3" fillId="0" borderId="10" xfId="49" applyNumberFormat="1" applyFont="1" applyFill="1" applyBorder="1" applyAlignment="1">
      <alignment horizontal="left" vertical="center" wrapText="1"/>
      <protection/>
    </xf>
    <xf numFmtId="0" fontId="3" fillId="0" borderId="14" xfId="49" applyFont="1" applyFill="1" applyBorder="1" applyAlignment="1">
      <alignment vertical="top" wrapText="1"/>
      <protection/>
    </xf>
    <xf numFmtId="0" fontId="3" fillId="0" borderId="15" xfId="49" applyFont="1" applyFill="1" applyBorder="1" applyAlignment="1">
      <alignment horizontal="left" vertical="center" wrapText="1"/>
      <protection/>
    </xf>
    <xf numFmtId="0" fontId="3" fillId="0" borderId="10" xfId="49" applyFont="1" applyFill="1" applyBorder="1" applyAlignment="1">
      <alignment horizontal="center" vertical="center" wrapText="1"/>
      <protection/>
    </xf>
    <xf numFmtId="14" fontId="3" fillId="33" borderId="15" xfId="49" applyNumberFormat="1" applyFont="1" applyFill="1" applyBorder="1" applyAlignment="1">
      <alignment horizontal="center" vertical="center" wrapText="1"/>
      <protection/>
    </xf>
    <xf numFmtId="14" fontId="3" fillId="33" borderId="10" xfId="49" applyNumberFormat="1" applyFont="1" applyFill="1" applyBorder="1" applyAlignment="1">
      <alignment horizontal="center" vertical="center" wrapText="1"/>
      <protection/>
    </xf>
    <xf numFmtId="169" fontId="3" fillId="33" borderId="15" xfId="63" applyFont="1" applyFill="1" applyBorder="1" applyAlignment="1">
      <alignment horizontal="center" vertical="center" wrapText="1"/>
    </xf>
    <xf numFmtId="169" fontId="3" fillId="33" borderId="10" xfId="63" applyFont="1" applyFill="1" applyBorder="1" applyAlignment="1">
      <alignment horizontal="center" vertical="center" wrapText="1"/>
    </xf>
    <xf numFmtId="169" fontId="3" fillId="0" borderId="10" xfId="63" applyFont="1" applyFill="1" applyBorder="1" applyAlignment="1">
      <alignment horizontal="center" vertical="center" wrapText="1"/>
    </xf>
    <xf numFmtId="14" fontId="3" fillId="0" borderId="10" xfId="49" applyNumberFormat="1" applyFont="1" applyFill="1" applyBorder="1" applyAlignment="1">
      <alignment horizontal="center" vertical="center" wrapText="1"/>
      <protection/>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33" borderId="15" xfId="49" applyFont="1" applyFill="1" applyBorder="1" applyAlignment="1">
      <alignment horizontal="center" vertical="center" wrapText="1"/>
      <protection/>
    </xf>
    <xf numFmtId="169" fontId="3" fillId="33" borderId="10" xfId="63" applyFont="1" applyFill="1" applyBorder="1" applyAlignment="1">
      <alignment horizontal="right" vertical="center" wrapText="1"/>
    </xf>
    <xf numFmtId="14" fontId="3" fillId="0" borderId="15" xfId="49" applyNumberFormat="1" applyFont="1" applyFill="1" applyBorder="1" applyAlignment="1">
      <alignment horizontal="center" vertical="center" wrapText="1"/>
      <protection/>
    </xf>
    <xf numFmtId="14" fontId="3" fillId="33" borderId="10" xfId="63" applyNumberFormat="1" applyFont="1" applyFill="1" applyBorder="1" applyAlignment="1">
      <alignment horizontal="center" vertical="center" wrapText="1"/>
    </xf>
    <xf numFmtId="169" fontId="3" fillId="33" borderId="10" xfId="63" applyFont="1" applyFill="1" applyBorder="1" applyAlignment="1">
      <alignment horizontal="justify" vertical="center" wrapText="1"/>
    </xf>
    <xf numFmtId="14" fontId="55" fillId="33" borderId="15" xfId="49" applyNumberFormat="1" applyFont="1" applyFill="1" applyBorder="1" applyAlignment="1">
      <alignment horizontal="center" vertical="center" wrapText="1"/>
      <protection/>
    </xf>
    <xf numFmtId="167" fontId="3" fillId="33" borderId="10" xfId="63" applyNumberFormat="1" applyFont="1" applyFill="1" applyBorder="1" applyAlignment="1">
      <alignment horizontal="right" vertical="center" wrapText="1"/>
    </xf>
    <xf numFmtId="14" fontId="3" fillId="0" borderId="10" xfId="63"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3" fillId="0" borderId="10" xfId="49" applyFont="1" applyFill="1" applyBorder="1" applyAlignment="1">
      <alignment vertical="center" wrapText="1"/>
      <protection/>
    </xf>
    <xf numFmtId="0" fontId="0" fillId="0" borderId="0" xfId="0" applyFont="1" applyFill="1" applyAlignment="1">
      <alignment horizontal="center" vertical="center"/>
    </xf>
    <xf numFmtId="0" fontId="3" fillId="0" borderId="10" xfId="0" applyFont="1" applyBorder="1" applyAlignment="1">
      <alignment horizontal="justify"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10" xfId="0" applyFont="1" applyBorder="1" applyAlignment="1">
      <alignment wrapText="1"/>
    </xf>
    <xf numFmtId="0" fontId="3" fillId="0" borderId="10" xfId="0" applyFont="1" applyBorder="1" applyAlignment="1">
      <alignment/>
    </xf>
    <xf numFmtId="0" fontId="3" fillId="0" borderId="12" xfId="0" applyFont="1" applyBorder="1" applyAlignment="1">
      <alignment horizontal="center" vertical="center"/>
    </xf>
    <xf numFmtId="0" fontId="56" fillId="0" borderId="0" xfId="0" applyFont="1" applyAlignment="1">
      <alignment horizontal="left" vertical="center"/>
    </xf>
    <xf numFmtId="0" fontId="57" fillId="0" borderId="10" xfId="0" applyFont="1" applyBorder="1" applyAlignment="1">
      <alignment vertical="center" wrapText="1"/>
    </xf>
    <xf numFmtId="0" fontId="9" fillId="0" borderId="0" xfId="0" applyFont="1" applyAlignment="1">
      <alignment horizontal="center" vertical="center"/>
    </xf>
    <xf numFmtId="0" fontId="3" fillId="0" borderId="15" xfId="49" applyFont="1" applyFill="1" applyBorder="1" applyAlignment="1">
      <alignment horizontal="center" vertical="center" wrapText="1"/>
      <protection/>
    </xf>
    <xf numFmtId="169" fontId="3" fillId="0" borderId="15" xfId="63"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NumberFormat="1" applyFont="1" applyFill="1" applyBorder="1" applyAlignment="1">
      <alignment vertical="center" wrapText="1"/>
    </xf>
    <xf numFmtId="0" fontId="2" fillId="0" borderId="0" xfId="0" applyFont="1" applyFill="1" applyAlignment="1">
      <alignment vertical="center"/>
    </xf>
    <xf numFmtId="0" fontId="3" fillId="0" borderId="12" xfId="0" applyFont="1" applyFill="1" applyBorder="1" applyAlignment="1">
      <alignment horizontal="justify" vertical="center"/>
    </xf>
    <xf numFmtId="167" fontId="3" fillId="0" borderId="10" xfId="63" applyNumberFormat="1" applyFont="1" applyFill="1" applyBorder="1" applyAlignment="1">
      <alignment horizontal="right" vertical="center" wrapText="1"/>
    </xf>
    <xf numFmtId="166"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4" fontId="3" fillId="33" borderId="14" xfId="63" applyNumberFormat="1" applyFont="1" applyFill="1" applyBorder="1" applyAlignment="1">
      <alignment horizontal="center" vertical="center" wrapText="1"/>
    </xf>
    <xf numFmtId="0" fontId="3" fillId="0" borderId="14" xfId="49" applyFont="1" applyFill="1" applyBorder="1" applyAlignment="1">
      <alignment horizontal="left" vertical="center" wrapText="1"/>
      <protection/>
    </xf>
    <xf numFmtId="0" fontId="3" fillId="0" borderId="14" xfId="49" applyFont="1" applyFill="1" applyBorder="1" applyAlignment="1">
      <alignment horizontal="center" vertical="center" wrapText="1"/>
      <protection/>
    </xf>
    <xf numFmtId="14" fontId="0" fillId="33" borderId="0" xfId="49" applyNumberFormat="1" applyFont="1" applyFill="1" applyBorder="1" applyAlignment="1">
      <alignment horizontal="center" vertical="center" wrapText="1"/>
      <protection/>
    </xf>
    <xf numFmtId="169" fontId="3" fillId="33" borderId="15" xfId="63" applyFont="1" applyFill="1" applyBorder="1" applyAlignment="1">
      <alignment horizontal="right" vertical="center" wrapText="1"/>
    </xf>
    <xf numFmtId="0" fontId="57" fillId="0" borderId="10" xfId="0" applyFont="1" applyBorder="1" applyAlignment="1">
      <alignment horizontal="left" vertical="center" wrapText="1"/>
    </xf>
    <xf numFmtId="0" fontId="3" fillId="0" borderId="0" xfId="0" applyFont="1" applyAlignment="1">
      <alignment horizontal="left" vertical="center"/>
    </xf>
    <xf numFmtId="0" fontId="3" fillId="0" borderId="10" xfId="0" applyFont="1" applyFill="1" applyBorder="1" applyAlignment="1">
      <alignment horizontal="center" vertical="center" wrapText="1"/>
    </xf>
    <xf numFmtId="0" fontId="4" fillId="0" borderId="0" xfId="0" applyFont="1" applyAlignment="1">
      <alignment horizontal="left" vertical="center"/>
    </xf>
    <xf numFmtId="0" fontId="3" fillId="0" borderId="15" xfId="0" applyFont="1" applyFill="1" applyBorder="1" applyAlignment="1">
      <alignment horizontal="center" vertical="center" wrapText="1"/>
    </xf>
    <xf numFmtId="0" fontId="4" fillId="0" borderId="10" xfId="0" applyFont="1" applyBorder="1" applyAlignment="1">
      <alignment horizontal="center" vertical="center" wrapText="1"/>
    </xf>
    <xf numFmtId="166" fontId="4" fillId="0" borderId="11" xfId="0" applyNumberFormat="1" applyFont="1" applyBorder="1" applyAlignment="1">
      <alignment horizontal="center" vertical="center" wrapText="1"/>
    </xf>
    <xf numFmtId="0" fontId="3" fillId="0" borderId="11" xfId="49" applyFont="1" applyFill="1" applyBorder="1" applyAlignment="1">
      <alignment horizontal="left" vertical="center" wrapText="1"/>
      <protection/>
    </xf>
    <xf numFmtId="14" fontId="3" fillId="0" borderId="15" xfId="0" applyNumberFormat="1"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vertical="center"/>
    </xf>
    <xf numFmtId="0" fontId="4" fillId="0" borderId="10" xfId="0" applyFont="1" applyBorder="1" applyAlignment="1">
      <alignment horizontal="center" vertical="center"/>
    </xf>
    <xf numFmtId="0" fontId="3" fillId="0" borderId="10" xfId="0" applyFont="1" applyFill="1" applyBorder="1" applyAlignment="1">
      <alignment/>
    </xf>
    <xf numFmtId="14" fontId="58" fillId="0" borderId="15"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14" fontId="55" fillId="0" borderId="15" xfId="49" applyNumberFormat="1" applyFont="1" applyFill="1" applyBorder="1" applyAlignment="1">
      <alignment horizontal="center" vertical="center" wrapText="1"/>
      <protection/>
    </xf>
    <xf numFmtId="0" fontId="3" fillId="0" borderId="10" xfId="0" applyFont="1" applyBorder="1" applyAlignment="1">
      <alignment horizontal="left" vertical="center"/>
    </xf>
    <xf numFmtId="0" fontId="3" fillId="33" borderId="14" xfId="49" applyFont="1" applyFill="1" applyBorder="1" applyAlignment="1">
      <alignment horizontal="center" vertical="center" wrapText="1"/>
      <protection/>
    </xf>
    <xf numFmtId="14" fontId="3" fillId="33" borderId="14" xfId="49" applyNumberFormat="1" applyFont="1" applyFill="1" applyBorder="1" applyAlignment="1">
      <alignment horizontal="center" vertical="center" wrapText="1"/>
      <protection/>
    </xf>
    <xf numFmtId="169" fontId="3" fillId="33" borderId="14" xfId="63" applyFont="1" applyFill="1" applyBorder="1" applyAlignment="1">
      <alignment horizontal="center" vertical="center" wrapText="1"/>
    </xf>
    <xf numFmtId="0" fontId="3" fillId="0" borderId="10" xfId="0" applyFont="1" applyBorder="1" applyAlignment="1">
      <alignment horizontal="center" vertical="center"/>
    </xf>
    <xf numFmtId="169" fontId="3" fillId="0" borderId="10" xfId="63" applyFont="1" applyBorder="1" applyAlignment="1">
      <alignment horizontal="left" vertical="center"/>
    </xf>
    <xf numFmtId="14" fontId="3"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2" fillId="0" borderId="13" xfId="0" applyFont="1" applyBorder="1" applyAlignment="1">
      <alignment vertical="center"/>
    </xf>
    <xf numFmtId="0" fontId="2" fillId="0" borderId="0" xfId="0" applyFont="1" applyBorder="1" applyAlignment="1">
      <alignment vertical="center"/>
    </xf>
    <xf numFmtId="0" fontId="0" fillId="33" borderId="10" xfId="4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6" fillId="33" borderId="15" xfId="49" applyFont="1" applyFill="1" applyBorder="1" applyAlignment="1">
      <alignment horizontal="center" vertical="center" wrapText="1"/>
      <protection/>
    </xf>
    <xf numFmtId="14" fontId="0" fillId="0" borderId="15" xfId="49" applyNumberFormat="1" applyFont="1" applyFill="1" applyBorder="1" applyAlignment="1">
      <alignment horizontal="center" vertical="center" wrapText="1"/>
      <protection/>
    </xf>
    <xf numFmtId="14" fontId="0" fillId="0" borderId="10" xfId="49" applyNumberFormat="1" applyFont="1" applyFill="1" applyBorder="1" applyAlignment="1">
      <alignment horizontal="center" vertical="center" wrapText="1"/>
      <protection/>
    </xf>
    <xf numFmtId="169" fontId="0" fillId="33" borderId="15" xfId="63" applyFont="1" applyFill="1" applyBorder="1" applyAlignment="1">
      <alignment horizontal="center" vertical="center" wrapText="1"/>
    </xf>
    <xf numFmtId="169" fontId="0" fillId="33" borderId="10" xfId="63" applyFont="1" applyFill="1" applyBorder="1" applyAlignment="1">
      <alignment horizontal="center" vertical="center" wrapText="1"/>
    </xf>
    <xf numFmtId="0" fontId="0" fillId="0" borderId="10" xfId="0" applyNumberFormat="1" applyBorder="1" applyAlignment="1">
      <alignment vertical="center" wrapText="1"/>
    </xf>
    <xf numFmtId="0" fontId="0" fillId="0" borderId="0" xfId="0" applyFont="1" applyAlignment="1">
      <alignment vertical="center"/>
    </xf>
    <xf numFmtId="0" fontId="0" fillId="0" borderId="10" xfId="0" applyFont="1" applyBorder="1" applyAlignment="1">
      <alignment horizontal="left" vertical="center"/>
    </xf>
    <xf numFmtId="0" fontId="0" fillId="0" borderId="10" xfId="0" applyNumberFormat="1"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Border="1" applyAlignment="1">
      <alignment vertical="center"/>
    </xf>
    <xf numFmtId="0" fontId="53" fillId="0" borderId="10" xfId="0" applyFont="1" applyBorder="1" applyAlignment="1">
      <alignment horizontal="justify" vertical="top"/>
    </xf>
    <xf numFmtId="0" fontId="2" fillId="0" borderId="10" xfId="0" applyFont="1" applyBorder="1" applyAlignment="1">
      <alignment vertical="center"/>
    </xf>
    <xf numFmtId="0" fontId="2" fillId="0" borderId="10" xfId="0" applyFont="1" applyBorder="1" applyAlignment="1">
      <alignment horizontal="left" vertical="center"/>
    </xf>
    <xf numFmtId="14"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53" fillId="0" borderId="10" xfId="0" applyFont="1" applyBorder="1" applyAlignment="1">
      <alignment horizontal="left" vertical="center"/>
    </xf>
    <xf numFmtId="0" fontId="3" fillId="0" borderId="10" xfId="0" applyFont="1" applyBorder="1" applyAlignment="1">
      <alignment vertical="top" wrapText="1"/>
    </xf>
    <xf numFmtId="0" fontId="55" fillId="0" borderId="10" xfId="0" applyFont="1" applyBorder="1" applyAlignment="1">
      <alignment vertical="top"/>
    </xf>
    <xf numFmtId="0" fontId="55" fillId="0" borderId="10" xfId="0" applyFont="1" applyBorder="1" applyAlignment="1">
      <alignment vertical="top" wrapText="1"/>
    </xf>
    <xf numFmtId="0" fontId="54" fillId="0" borderId="12" xfId="0" applyFont="1" applyFill="1" applyBorder="1" applyAlignment="1">
      <alignment horizontal="justify" vertical="center"/>
    </xf>
    <xf numFmtId="0" fontId="53" fillId="0" borderId="10" xfId="0" applyFont="1" applyFill="1" applyBorder="1" applyAlignment="1">
      <alignment horizontal="justify" vertical="top"/>
    </xf>
    <xf numFmtId="0" fontId="55" fillId="0" borderId="10" xfId="0" applyFont="1" applyFill="1" applyBorder="1" applyAlignment="1">
      <alignment horizontal="center" vertical="top"/>
    </xf>
    <xf numFmtId="0" fontId="3" fillId="33" borderId="11" xfId="49" applyFont="1" applyFill="1" applyBorder="1" applyAlignment="1">
      <alignment horizontal="center" vertical="center" wrapText="1"/>
      <protection/>
    </xf>
    <xf numFmtId="14" fontId="3" fillId="0" borderId="11" xfId="49" applyNumberFormat="1" applyFont="1" applyFill="1" applyBorder="1" applyAlignment="1">
      <alignment horizontal="center" vertical="center" wrapText="1"/>
      <protection/>
    </xf>
    <xf numFmtId="169" fontId="3" fillId="33" borderId="11" xfId="63" applyFont="1" applyFill="1" applyBorder="1" applyAlignment="1">
      <alignment horizontal="center" vertical="center" wrapText="1"/>
    </xf>
    <xf numFmtId="0" fontId="3" fillId="0" borderId="11" xfId="49" applyFont="1" applyFill="1" applyBorder="1" applyAlignment="1">
      <alignment horizontal="center" vertical="center" wrapText="1"/>
      <protection/>
    </xf>
    <xf numFmtId="0" fontId="53" fillId="0" borderId="10" xfId="0" applyFont="1" applyBorder="1" applyAlignment="1">
      <alignment horizontal="left" vertical="top"/>
    </xf>
    <xf numFmtId="0" fontId="53" fillId="0" borderId="10" xfId="0" applyFont="1" applyBorder="1" applyAlignment="1">
      <alignment horizontal="left" vertical="top" wrapText="1"/>
    </xf>
    <xf numFmtId="0" fontId="7" fillId="0" borderId="10" xfId="48" applyFont="1" applyBorder="1" applyAlignment="1">
      <alignment horizontal="center" vertical="center"/>
      <protection/>
    </xf>
    <xf numFmtId="0" fontId="53" fillId="0" borderId="10" xfId="0" applyFont="1" applyBorder="1" applyAlignment="1">
      <alignment horizontal="justify"/>
    </xf>
    <xf numFmtId="169" fontId="3" fillId="0" borderId="10" xfId="63" applyFont="1" applyFill="1" applyBorder="1" applyAlignment="1">
      <alignment horizontal="right" vertical="center" wrapText="1"/>
    </xf>
    <xf numFmtId="0" fontId="53" fillId="0" borderId="10" xfId="0" applyFont="1" applyBorder="1" applyAlignment="1">
      <alignment vertical="center" wrapText="1"/>
    </xf>
    <xf numFmtId="169" fontId="3" fillId="33" borderId="11" xfId="63" applyFont="1" applyFill="1" applyBorder="1" applyAlignment="1">
      <alignment horizontal="center" vertical="center" wrapText="1"/>
    </xf>
    <xf numFmtId="0" fontId="3" fillId="0" borderId="10" xfId="0" applyFont="1" applyBorder="1" applyAlignment="1">
      <alignment horizontal="left" vertical="top" wrapText="1"/>
    </xf>
    <xf numFmtId="0" fontId="53" fillId="0" borderId="11" xfId="0" applyFont="1" applyBorder="1" applyAlignment="1">
      <alignment horizontal="left" vertical="top" wrapText="1"/>
    </xf>
    <xf numFmtId="0" fontId="3" fillId="0" borderId="12" xfId="0" applyFont="1" applyBorder="1" applyAlignment="1">
      <alignment vertical="top" wrapText="1"/>
    </xf>
    <xf numFmtId="0" fontId="53" fillId="0" borderId="12" xfId="0" applyFont="1" applyBorder="1" applyAlignment="1">
      <alignment horizontal="justify"/>
    </xf>
    <xf numFmtId="0" fontId="53" fillId="0" borderId="10" xfId="0" applyFont="1" applyBorder="1" applyAlignment="1">
      <alignment horizontal="justify" vertical="center"/>
    </xf>
    <xf numFmtId="0" fontId="3" fillId="0" borderId="15" xfId="49" applyNumberFormat="1" applyFont="1" applyFill="1" applyBorder="1" applyAlignment="1">
      <alignment horizontal="center" vertical="center" wrapText="1"/>
      <protection/>
    </xf>
    <xf numFmtId="0" fontId="3" fillId="0" borderId="10" xfId="49" applyFont="1" applyBorder="1" applyAlignment="1">
      <alignment horizontal="left" vertical="center" wrapText="1"/>
      <protection/>
    </xf>
    <xf numFmtId="0" fontId="3" fillId="0" borderId="10" xfId="49" applyFont="1" applyBorder="1" applyAlignment="1">
      <alignment horizontal="center" vertical="center" wrapText="1"/>
      <protection/>
    </xf>
    <xf numFmtId="0" fontId="3" fillId="0" borderId="15" xfId="49" applyFont="1" applyBorder="1" applyAlignment="1">
      <alignment horizontal="center" vertical="center" wrapText="1"/>
      <protection/>
    </xf>
    <xf numFmtId="14" fontId="3" fillId="0" borderId="15" xfId="49" applyNumberFormat="1" applyFont="1" applyBorder="1" applyAlignment="1">
      <alignment horizontal="center" vertical="center" wrapText="1"/>
      <protection/>
    </xf>
    <xf numFmtId="14" fontId="3" fillId="0" borderId="10" xfId="49" applyNumberFormat="1" applyFont="1" applyBorder="1" applyAlignment="1">
      <alignment horizontal="center" vertical="center" wrapText="1"/>
      <protection/>
    </xf>
    <xf numFmtId="0" fontId="3" fillId="0" borderId="15" xfId="49" applyFont="1" applyBorder="1" applyAlignment="1">
      <alignment horizontal="left" vertical="center" wrapText="1"/>
      <protection/>
    </xf>
    <xf numFmtId="0" fontId="53" fillId="0" borderId="10" xfId="0" applyFont="1" applyBorder="1" applyAlignment="1">
      <alignment vertical="top" wrapText="1"/>
    </xf>
    <xf numFmtId="0" fontId="3" fillId="0" borderId="12" xfId="0" applyFont="1" applyBorder="1" applyAlignment="1">
      <alignment horizontal="left" vertical="top" wrapText="1"/>
    </xf>
    <xf numFmtId="0" fontId="53" fillId="0" borderId="10" xfId="0" applyFont="1" applyBorder="1" applyAlignment="1">
      <alignment wrapText="1"/>
    </xf>
    <xf numFmtId="0" fontId="2" fillId="0" borderId="0" xfId="0" applyFont="1" applyAlignment="1">
      <alignment horizontal="center" vertical="center" wrapText="1"/>
    </xf>
    <xf numFmtId="0" fontId="53" fillId="0" borderId="10" xfId="0" applyFont="1" applyBorder="1" applyAlignment="1">
      <alignment horizontal="left" vertical="center" wrapText="1"/>
    </xf>
    <xf numFmtId="169" fontId="3" fillId="33" borderId="14" xfId="63" applyFont="1" applyFill="1" applyBorder="1" applyAlignment="1">
      <alignment horizontal="center" vertical="center" wrapText="1"/>
    </xf>
    <xf numFmtId="169" fontId="3" fillId="33" borderId="11" xfId="63" applyFont="1" applyFill="1" applyBorder="1" applyAlignment="1">
      <alignment horizontal="center" vertical="center" wrapText="1"/>
    </xf>
    <xf numFmtId="166" fontId="4" fillId="0" borderId="14" xfId="0" applyNumberFormat="1" applyFont="1" applyBorder="1" applyAlignment="1">
      <alignment horizontal="center" vertical="center" wrapText="1"/>
    </xf>
    <xf numFmtId="166" fontId="4" fillId="0" borderId="11" xfId="0" applyNumberFormat="1" applyFont="1" applyBorder="1" applyAlignment="1">
      <alignment horizontal="center" vertical="center" wrapText="1"/>
    </xf>
    <xf numFmtId="0" fontId="3" fillId="33" borderId="14" xfId="49" applyFont="1" applyFill="1" applyBorder="1" applyAlignment="1">
      <alignment horizontal="center" vertical="center" wrapText="1"/>
      <protection/>
    </xf>
    <xf numFmtId="0" fontId="3" fillId="33" borderId="11" xfId="49" applyFont="1" applyFill="1" applyBorder="1" applyAlignment="1">
      <alignment horizontal="center" vertical="center" wrapText="1"/>
      <protection/>
    </xf>
    <xf numFmtId="0" fontId="3" fillId="0" borderId="14" xfId="49" applyFont="1" applyBorder="1" applyAlignment="1">
      <alignment horizontal="center" vertical="center" wrapText="1"/>
      <protection/>
    </xf>
    <xf numFmtId="0" fontId="3" fillId="0" borderId="11" xfId="49"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33" borderId="14" xfId="49" applyNumberFormat="1" applyFont="1" applyFill="1" applyBorder="1" applyAlignment="1">
      <alignment horizontal="center" vertical="center" wrapText="1"/>
      <protection/>
    </xf>
    <xf numFmtId="14" fontId="3" fillId="33" borderId="11" xfId="49" applyNumberFormat="1" applyFont="1" applyFill="1" applyBorder="1" applyAlignment="1">
      <alignment horizontal="center" vertical="center" wrapText="1"/>
      <protection/>
    </xf>
    <xf numFmtId="0" fontId="3" fillId="33" borderId="14" xfId="49" applyFont="1" applyFill="1" applyBorder="1" applyAlignment="1">
      <alignment horizontal="left" vertical="center" wrapText="1"/>
      <protection/>
    </xf>
    <xf numFmtId="0" fontId="3" fillId="33" borderId="11" xfId="49" applyFont="1" applyFill="1" applyBorder="1" applyAlignment="1">
      <alignment horizontal="left" vertical="center" wrapText="1"/>
      <protection/>
    </xf>
    <xf numFmtId="0" fontId="3" fillId="0" borderId="14" xfId="49" applyFont="1" applyBorder="1" applyAlignment="1">
      <alignment horizontal="left" vertical="center" wrapText="1"/>
      <protection/>
    </xf>
    <xf numFmtId="0" fontId="3" fillId="0" borderId="16" xfId="49" applyFont="1" applyBorder="1" applyAlignment="1">
      <alignment horizontal="left" vertical="center" wrapText="1"/>
      <protection/>
    </xf>
    <xf numFmtId="0" fontId="3" fillId="0" borderId="11" xfId="49" applyFont="1" applyBorder="1" applyAlignment="1">
      <alignment horizontal="left" vertical="center" wrapText="1"/>
      <protection/>
    </xf>
    <xf numFmtId="0" fontId="3" fillId="33" borderId="16" xfId="49" applyFont="1" applyFill="1" applyBorder="1" applyAlignment="1">
      <alignment horizontal="center" vertical="center" wrapText="1"/>
      <protection/>
    </xf>
    <xf numFmtId="0" fontId="3" fillId="0" borderId="16" xfId="49" applyFont="1" applyBorder="1" applyAlignment="1">
      <alignment horizontal="center" vertical="center" wrapText="1"/>
      <protection/>
    </xf>
    <xf numFmtId="14" fontId="3" fillId="0" borderId="14" xfId="49" applyNumberFormat="1" applyFont="1" applyBorder="1" applyAlignment="1">
      <alignment horizontal="center" vertical="center" wrapText="1"/>
      <protection/>
    </xf>
    <xf numFmtId="14" fontId="3" fillId="0" borderId="16" xfId="49" applyNumberFormat="1" applyFont="1" applyBorder="1" applyAlignment="1">
      <alignment horizontal="center" vertical="center" wrapText="1"/>
      <protection/>
    </xf>
    <xf numFmtId="14" fontId="3" fillId="0" borderId="11" xfId="49" applyNumberFormat="1" applyFont="1" applyBorder="1" applyAlignment="1">
      <alignment horizontal="center" vertical="center" wrapText="1"/>
      <protection/>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4" xfId="49" applyNumberFormat="1" applyFont="1" applyFill="1" applyBorder="1" applyAlignment="1">
      <alignment horizontal="center" vertical="center" wrapText="1"/>
      <protection/>
    </xf>
    <xf numFmtId="14" fontId="3" fillId="0" borderId="11" xfId="49" applyNumberFormat="1" applyFont="1" applyFill="1" applyBorder="1" applyAlignment="1">
      <alignment horizontal="center" vertical="center" wrapText="1"/>
      <protection/>
    </xf>
    <xf numFmtId="169" fontId="3" fillId="0" borderId="14" xfId="63" applyFont="1" applyFill="1" applyBorder="1" applyAlignment="1">
      <alignment horizontal="center" vertical="center" wrapText="1"/>
    </xf>
    <xf numFmtId="169" fontId="3" fillId="0" borderId="11" xfId="63" applyFont="1" applyFill="1" applyBorder="1" applyAlignment="1">
      <alignment horizontal="center" vertical="center" wrapText="1"/>
    </xf>
    <xf numFmtId="169" fontId="0" fillId="33" borderId="14" xfId="63" applyFont="1" applyFill="1" applyBorder="1" applyAlignment="1">
      <alignment horizontal="center" vertical="center" wrapText="1"/>
    </xf>
    <xf numFmtId="169" fontId="0" fillId="33" borderId="11" xfId="63" applyFont="1" applyFill="1" applyBorder="1" applyAlignment="1">
      <alignment horizontal="center" vertical="center" wrapText="1"/>
    </xf>
    <xf numFmtId="0" fontId="6" fillId="33" borderId="14" xfId="49" applyFont="1" applyFill="1" applyBorder="1" applyAlignment="1">
      <alignment horizontal="center" vertical="center" wrapText="1"/>
      <protection/>
    </xf>
    <xf numFmtId="0" fontId="6" fillId="33" borderId="11" xfId="49" applyFont="1" applyFill="1" applyBorder="1" applyAlignment="1">
      <alignment horizontal="center" vertical="center" wrapText="1"/>
      <protection/>
    </xf>
    <xf numFmtId="0" fontId="0" fillId="33" borderId="14" xfId="49" applyFont="1" applyFill="1" applyBorder="1" applyAlignment="1">
      <alignment horizontal="center" vertical="center" wrapText="1"/>
      <protection/>
    </xf>
    <xf numFmtId="0" fontId="0" fillId="33" borderId="11" xfId="49" applyFont="1" applyFill="1" applyBorder="1" applyAlignment="1">
      <alignment horizontal="center" vertical="center" wrapText="1"/>
      <protection/>
    </xf>
    <xf numFmtId="0" fontId="3" fillId="0" borderId="14" xfId="49" applyFont="1" applyFill="1" applyBorder="1" applyAlignment="1">
      <alignment horizontal="center" vertical="center" wrapText="1"/>
      <protection/>
    </xf>
    <xf numFmtId="0" fontId="3" fillId="0" borderId="11" xfId="49" applyFont="1" applyFill="1" applyBorder="1" applyAlignment="1">
      <alignment horizontal="center" vertical="center" wrapText="1"/>
      <protection/>
    </xf>
    <xf numFmtId="14" fontId="0" fillId="0" borderId="14" xfId="49" applyNumberFormat="1" applyFont="1" applyFill="1" applyBorder="1" applyAlignment="1">
      <alignment horizontal="center" vertical="center" wrapText="1"/>
      <protection/>
    </xf>
    <xf numFmtId="14" fontId="0" fillId="0" borderId="11" xfId="49" applyNumberFormat="1" applyFont="1" applyFill="1" applyBorder="1" applyAlignment="1">
      <alignment horizontal="center" vertical="center" wrapText="1"/>
      <protection/>
    </xf>
    <xf numFmtId="0" fontId="3" fillId="33" borderId="14" xfId="49" applyFont="1" applyFill="1" applyBorder="1" applyAlignment="1">
      <alignment horizontal="left" wrapText="1"/>
      <protection/>
    </xf>
    <xf numFmtId="0" fontId="3" fillId="33" borderId="11" xfId="49" applyFont="1" applyFill="1" applyBorder="1" applyAlignment="1">
      <alignment horizontal="left" wrapText="1"/>
      <protection/>
    </xf>
    <xf numFmtId="0" fontId="53" fillId="0" borderId="14" xfId="0" applyFont="1" applyBorder="1" applyAlignment="1">
      <alignment horizontal="left" wrapText="1"/>
    </xf>
    <xf numFmtId="0" fontId="53" fillId="0" borderId="11" xfId="0" applyFont="1" applyBorder="1" applyAlignment="1">
      <alignment horizontal="left" wrapText="1"/>
    </xf>
    <xf numFmtId="0" fontId="53" fillId="0" borderId="14" xfId="0" applyFont="1" applyBorder="1" applyAlignment="1">
      <alignment horizontal="left" vertical="top"/>
    </xf>
    <xf numFmtId="0" fontId="53" fillId="0" borderId="11" xfId="0" applyFont="1" applyBorder="1" applyAlignment="1">
      <alignment horizontal="left" vertical="top"/>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0" fillId="0" borderId="14"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3" fillId="33" borderId="17" xfId="49" applyFont="1" applyFill="1" applyBorder="1" applyAlignment="1">
      <alignment horizontal="center" vertical="center" wrapText="1"/>
      <protection/>
    </xf>
    <xf numFmtId="0" fontId="3" fillId="33" borderId="13" xfId="49" applyFont="1" applyFill="1" applyBorder="1" applyAlignment="1">
      <alignment horizontal="center" vertical="center" wrapText="1"/>
      <protection/>
    </xf>
    <xf numFmtId="14" fontId="3" fillId="0" borderId="14"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169" fontId="3" fillId="33" borderId="16" xfId="63" applyFont="1" applyFill="1" applyBorder="1" applyAlignment="1">
      <alignment horizontal="center" vertical="center" wrapText="1"/>
    </xf>
    <xf numFmtId="0" fontId="3" fillId="0" borderId="16" xfId="49" applyFont="1" applyFill="1" applyBorder="1" applyAlignment="1">
      <alignment horizontal="center" vertical="center" wrapText="1"/>
      <protection/>
    </xf>
    <xf numFmtId="0" fontId="3" fillId="0" borderId="14" xfId="49" applyFont="1" applyFill="1" applyBorder="1" applyAlignment="1">
      <alignment horizontal="left" vertical="center" wrapText="1"/>
      <protection/>
    </xf>
    <xf numFmtId="0" fontId="3" fillId="0" borderId="11" xfId="49" applyFont="1" applyFill="1" applyBorder="1" applyAlignment="1">
      <alignment horizontal="left" vertical="center" wrapText="1"/>
      <protection/>
    </xf>
    <xf numFmtId="0" fontId="3" fillId="0" borderId="16" xfId="49" applyFont="1" applyFill="1" applyBorder="1" applyAlignment="1">
      <alignment horizontal="left" vertical="center" wrapText="1"/>
      <protection/>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14" fontId="3" fillId="33" borderId="16" xfId="49" applyNumberFormat="1" applyFont="1" applyFill="1" applyBorder="1" applyAlignment="1">
      <alignment horizontal="center" vertical="center" wrapText="1"/>
      <protection/>
    </xf>
    <xf numFmtId="0" fontId="3" fillId="33" borderId="14" xfId="49" applyNumberFormat="1" applyFont="1" applyFill="1" applyBorder="1" applyAlignment="1">
      <alignment horizontal="center" vertical="center" wrapText="1"/>
      <protection/>
    </xf>
    <xf numFmtId="0" fontId="3" fillId="33" borderId="11" xfId="49" applyNumberFormat="1" applyFont="1" applyFill="1" applyBorder="1" applyAlignment="1">
      <alignment horizontal="center" vertical="center" wrapText="1"/>
      <protection/>
    </xf>
    <xf numFmtId="4" fontId="5" fillId="0" borderId="14" xfId="45" applyNumberFormat="1" applyFont="1" applyBorder="1" applyAlignment="1">
      <alignment horizontal="center" vertical="center" wrapText="1"/>
    </xf>
    <xf numFmtId="4" fontId="5" fillId="0" borderId="11" xfId="45" applyNumberFormat="1" applyFont="1" applyBorder="1" applyAlignment="1">
      <alignment horizontal="center" vertical="center" wrapText="1"/>
    </xf>
    <xf numFmtId="166" fontId="5" fillId="0" borderId="14"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0" xfId="0" applyFont="1" applyFill="1" applyAlignment="1">
      <alignment horizontal="lef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33" borderId="14" xfId="49" applyFont="1" applyFill="1" applyBorder="1" applyAlignment="1">
      <alignment horizontal="left" vertical="top" wrapText="1"/>
      <protection/>
    </xf>
    <xf numFmtId="0" fontId="3" fillId="33" borderId="11" xfId="49" applyFont="1" applyFill="1" applyBorder="1" applyAlignment="1">
      <alignment horizontal="left" vertical="top" wrapText="1"/>
      <protection/>
    </xf>
    <xf numFmtId="0" fontId="3" fillId="33" borderId="16" xfId="49" applyFont="1" applyFill="1" applyBorder="1" applyAlignment="1">
      <alignment horizontal="left" vertical="center" wrapText="1"/>
      <protection/>
    </xf>
    <xf numFmtId="14" fontId="3" fillId="0" borderId="16" xfId="49" applyNumberFormat="1" applyFont="1" applyFill="1" applyBorder="1" applyAlignment="1">
      <alignment horizontal="center" vertical="center" wrapText="1"/>
      <protection/>
    </xf>
    <xf numFmtId="14"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1"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B246"/>
  <sheetViews>
    <sheetView showGridLines="0" tabSelected="1" zoomScale="90" zoomScaleNormal="90" zoomScalePageLayoutView="0" workbookViewId="0" topLeftCell="D125">
      <selection activeCell="N135" sqref="N135"/>
    </sheetView>
  </sheetViews>
  <sheetFormatPr defaultColWidth="9.140625" defaultRowHeight="12.75"/>
  <cols>
    <col min="1" max="1" width="2.8515625" style="2" customWidth="1"/>
    <col min="2" max="2" width="57.7109375" style="72" customWidth="1"/>
    <col min="3" max="3" width="98.7109375" style="72" customWidth="1"/>
    <col min="4" max="4" width="15.57421875" style="81" customWidth="1"/>
    <col min="5" max="5" width="17.28125" style="81" customWidth="1"/>
    <col min="6" max="9" width="15.57421875" style="81" customWidth="1"/>
    <col min="10" max="10" width="20.00390625" style="72" customWidth="1"/>
    <col min="11" max="11" width="26.28125" style="72" customWidth="1"/>
    <col min="12" max="12" width="29.7109375" style="72" customWidth="1"/>
    <col min="13" max="13" width="16.421875" style="81" customWidth="1"/>
    <col min="14" max="14" width="18.57421875" style="81" customWidth="1"/>
    <col min="15" max="15" width="24.421875" style="3" customWidth="1"/>
    <col min="16" max="16" width="21.7109375" style="3" customWidth="1"/>
    <col min="17" max="17" width="19.28125" style="2" customWidth="1"/>
    <col min="18" max="21" width="9.140625" style="2" customWidth="1"/>
    <col min="22" max="22" width="16.28125" style="2" customWidth="1"/>
    <col min="23" max="23" width="16.140625" style="2" customWidth="1"/>
    <col min="24" max="16384" width="9.140625" style="2" customWidth="1"/>
  </cols>
  <sheetData>
    <row r="2" ht="15">
      <c r="B2" s="54" t="s">
        <v>57</v>
      </c>
    </row>
    <row r="3" ht="15">
      <c r="B3" s="54" t="s">
        <v>541</v>
      </c>
    </row>
    <row r="5" ht="15">
      <c r="B5" s="74" t="s">
        <v>211</v>
      </c>
    </row>
    <row r="6" ht="15">
      <c r="B6" s="74" t="s">
        <v>17</v>
      </c>
    </row>
    <row r="7" ht="15">
      <c r="B7" s="74" t="s">
        <v>212</v>
      </c>
    </row>
    <row r="8" ht="15">
      <c r="B8" s="74" t="s">
        <v>18</v>
      </c>
    </row>
    <row r="9" ht="15">
      <c r="B9" s="74"/>
    </row>
    <row r="10" spans="2:16" s="1" customFormat="1" ht="15">
      <c r="B10" s="226"/>
      <c r="C10" s="226"/>
      <c r="D10" s="226"/>
      <c r="E10" s="226"/>
      <c r="F10" s="226"/>
      <c r="G10" s="226"/>
      <c r="H10" s="226"/>
      <c r="I10" s="226"/>
      <c r="J10" s="226"/>
      <c r="K10" s="226"/>
      <c r="L10" s="226"/>
      <c r="M10" s="226"/>
      <c r="N10" s="82"/>
      <c r="O10" s="7"/>
      <c r="P10" s="7"/>
    </row>
    <row r="11" spans="2:16" s="1" customFormat="1" ht="15">
      <c r="B11" s="8"/>
      <c r="C11" s="8"/>
      <c r="D11" s="8"/>
      <c r="E11" s="8"/>
      <c r="F11" s="8"/>
      <c r="G11" s="8"/>
      <c r="H11" s="8"/>
      <c r="I11" s="8"/>
      <c r="J11" s="8"/>
      <c r="K11" s="8"/>
      <c r="L11" s="8"/>
      <c r="M11" s="8"/>
      <c r="N11" s="82"/>
      <c r="O11" s="7"/>
      <c r="P11" s="7"/>
    </row>
    <row r="12" spans="2:16" s="1" customFormat="1" ht="15">
      <c r="B12" s="8"/>
      <c r="C12" s="8"/>
      <c r="D12" s="8"/>
      <c r="E12" s="8"/>
      <c r="F12" s="8"/>
      <c r="G12" s="8"/>
      <c r="H12" s="8"/>
      <c r="I12" s="8"/>
      <c r="J12" s="8"/>
      <c r="K12" s="8"/>
      <c r="L12" s="8"/>
      <c r="M12" s="8"/>
      <c r="N12" s="82"/>
      <c r="O12" s="7"/>
      <c r="P12" s="7"/>
    </row>
    <row r="13" ht="10.5" customHeight="1"/>
    <row r="14" spans="2:17" s="4" customFormat="1" ht="66" customHeight="1">
      <c r="B14" s="227" t="s">
        <v>0</v>
      </c>
      <c r="C14" s="227"/>
      <c r="D14" s="229" t="s">
        <v>3</v>
      </c>
      <c r="E14" s="230"/>
      <c r="F14" s="230"/>
      <c r="G14" s="230"/>
      <c r="H14" s="230"/>
      <c r="I14" s="231"/>
      <c r="J14" s="224" t="s">
        <v>22</v>
      </c>
      <c r="K14" s="224" t="s">
        <v>14</v>
      </c>
      <c r="L14" s="224" t="s">
        <v>10</v>
      </c>
      <c r="M14" s="224" t="s">
        <v>1</v>
      </c>
      <c r="N14" s="224" t="s">
        <v>6</v>
      </c>
      <c r="O14" s="220" t="s">
        <v>2</v>
      </c>
      <c r="P14" s="222" t="s">
        <v>115</v>
      </c>
      <c r="Q14" s="222" t="s">
        <v>7</v>
      </c>
    </row>
    <row r="15" spans="2:17" s="4" customFormat="1" ht="83.25" customHeight="1">
      <c r="B15" s="228"/>
      <c r="C15" s="228"/>
      <c r="D15" s="76" t="s">
        <v>9</v>
      </c>
      <c r="E15" s="76" t="s">
        <v>21</v>
      </c>
      <c r="F15" s="83" t="s">
        <v>4</v>
      </c>
      <c r="G15" s="76" t="s">
        <v>5</v>
      </c>
      <c r="H15" s="76" t="s">
        <v>8</v>
      </c>
      <c r="I15" s="76" t="s">
        <v>11</v>
      </c>
      <c r="J15" s="225"/>
      <c r="K15" s="225"/>
      <c r="L15" s="225"/>
      <c r="M15" s="225"/>
      <c r="N15" s="225"/>
      <c r="O15" s="221"/>
      <c r="P15" s="223"/>
      <c r="Q15" s="223"/>
    </row>
    <row r="16" spans="2:17" s="4" customFormat="1" ht="42.75">
      <c r="B16" s="14" t="s">
        <v>31</v>
      </c>
      <c r="C16" s="11" t="s">
        <v>198</v>
      </c>
      <c r="D16" s="15"/>
      <c r="E16" s="15" t="s">
        <v>12</v>
      </c>
      <c r="F16" s="37"/>
      <c r="G16" s="37"/>
      <c r="H16" s="37"/>
      <c r="I16" s="37"/>
      <c r="J16" s="15" t="s">
        <v>23</v>
      </c>
      <c r="K16" s="28" t="s">
        <v>16</v>
      </c>
      <c r="L16" s="37" t="s">
        <v>199</v>
      </c>
      <c r="M16" s="29">
        <v>42213</v>
      </c>
      <c r="N16" s="30" t="s">
        <v>25</v>
      </c>
      <c r="O16" s="38">
        <v>33000</v>
      </c>
      <c r="P16" s="31">
        <f>8488.35+1103+800.26+2480.03+5200.44+1994.12+4107.17+3309.45+1998.42+2608.04</f>
        <v>32089.280000000006</v>
      </c>
      <c r="Q16" s="77"/>
    </row>
    <row r="17" spans="2:17" s="5" customFormat="1" ht="43.5" customHeight="1">
      <c r="B17" s="27" t="s">
        <v>216</v>
      </c>
      <c r="C17" s="22" t="s">
        <v>217</v>
      </c>
      <c r="D17" s="28"/>
      <c r="E17" s="28"/>
      <c r="F17" s="28"/>
      <c r="G17" s="28" t="s">
        <v>12</v>
      </c>
      <c r="H17" s="28"/>
      <c r="I17" s="28"/>
      <c r="J17" s="15" t="s">
        <v>23</v>
      </c>
      <c r="K17" s="28" t="s">
        <v>15</v>
      </c>
      <c r="L17" s="28" t="s">
        <v>234</v>
      </c>
      <c r="M17" s="34">
        <v>42431</v>
      </c>
      <c r="N17" s="34" t="s">
        <v>13</v>
      </c>
      <c r="O17" s="33" t="s">
        <v>218</v>
      </c>
      <c r="P17" s="33">
        <f>6687.2+4976.68+7728+3073.75</f>
        <v>22465.63</v>
      </c>
      <c r="Q17" s="33">
        <f>260+921.84+8.46</f>
        <v>1190.3000000000002</v>
      </c>
    </row>
    <row r="18" spans="2:17" s="5" customFormat="1" ht="43.5" customHeight="1">
      <c r="B18" s="27" t="s">
        <v>232</v>
      </c>
      <c r="C18" s="78" t="s">
        <v>233</v>
      </c>
      <c r="D18" s="57"/>
      <c r="E18" s="28" t="s">
        <v>12</v>
      </c>
      <c r="F18" s="57"/>
      <c r="G18" s="57"/>
      <c r="H18" s="57"/>
      <c r="I18" s="57"/>
      <c r="J18" s="15" t="s">
        <v>23</v>
      </c>
      <c r="K18" s="28" t="s">
        <v>16</v>
      </c>
      <c r="L18" s="57" t="s">
        <v>235</v>
      </c>
      <c r="M18" s="39">
        <v>42580</v>
      </c>
      <c r="N18" s="34" t="s">
        <v>25</v>
      </c>
      <c r="O18" s="58">
        <v>19404.19</v>
      </c>
      <c r="P18" s="58">
        <f>3677</f>
        <v>3677</v>
      </c>
      <c r="Q18" s="33"/>
    </row>
    <row r="19" spans="2:17" s="5" customFormat="1" ht="42.75" customHeight="1">
      <c r="B19" s="27" t="s">
        <v>236</v>
      </c>
      <c r="C19" s="78" t="s">
        <v>237</v>
      </c>
      <c r="D19" s="57"/>
      <c r="E19" s="28" t="s">
        <v>12</v>
      </c>
      <c r="F19" s="57"/>
      <c r="G19" s="57"/>
      <c r="H19" s="57"/>
      <c r="I19" s="57"/>
      <c r="J19" s="15" t="s">
        <v>23</v>
      </c>
      <c r="K19" s="28" t="s">
        <v>16</v>
      </c>
      <c r="L19" s="57" t="s">
        <v>238</v>
      </c>
      <c r="M19" s="39">
        <v>42590</v>
      </c>
      <c r="N19" s="34" t="s">
        <v>25</v>
      </c>
      <c r="O19" s="58">
        <v>38000</v>
      </c>
      <c r="P19" s="58">
        <f>8122.88+6092.16</f>
        <v>14215.04</v>
      </c>
      <c r="Q19" s="33"/>
    </row>
    <row r="20" spans="2:17" s="6" customFormat="1" ht="42.75">
      <c r="B20" s="22" t="s">
        <v>107</v>
      </c>
      <c r="C20" s="13" t="s">
        <v>108</v>
      </c>
      <c r="D20" s="37"/>
      <c r="E20" s="15" t="s">
        <v>12</v>
      </c>
      <c r="F20" s="37"/>
      <c r="G20" s="37"/>
      <c r="H20" s="37"/>
      <c r="I20" s="37"/>
      <c r="J20" s="15" t="s">
        <v>23</v>
      </c>
      <c r="K20" s="28" t="s">
        <v>205</v>
      </c>
      <c r="L20" s="29" t="s">
        <v>109</v>
      </c>
      <c r="M20" s="29">
        <v>42650</v>
      </c>
      <c r="N20" s="30">
        <v>43951</v>
      </c>
      <c r="O20" s="31">
        <v>2711.45</v>
      </c>
      <c r="P20" s="31"/>
      <c r="Q20" s="32"/>
    </row>
    <row r="21" spans="2:17" s="6" customFormat="1" ht="28.5">
      <c r="B21" s="27" t="s">
        <v>117</v>
      </c>
      <c r="C21" s="22" t="s">
        <v>116</v>
      </c>
      <c r="D21" s="28"/>
      <c r="E21" s="28" t="s">
        <v>12</v>
      </c>
      <c r="F21" s="28"/>
      <c r="G21" s="28"/>
      <c r="H21" s="28"/>
      <c r="I21" s="28"/>
      <c r="J21" s="28" t="s">
        <v>23</v>
      </c>
      <c r="K21" s="28" t="s">
        <v>15</v>
      </c>
      <c r="L21" s="28" t="s">
        <v>214</v>
      </c>
      <c r="M21" s="34">
        <v>42555</v>
      </c>
      <c r="N21" s="34" t="s">
        <v>25</v>
      </c>
      <c r="O21" s="33">
        <v>5825.25</v>
      </c>
      <c r="P21" s="33">
        <f>1783.65+2381.77</f>
        <v>4165.42</v>
      </c>
      <c r="Q21" s="33"/>
    </row>
    <row r="22" spans="2:17" s="6" customFormat="1" ht="30.75" customHeight="1">
      <c r="B22" s="27" t="s">
        <v>19</v>
      </c>
      <c r="C22" s="22" t="s">
        <v>20</v>
      </c>
      <c r="D22" s="28" t="s">
        <v>12</v>
      </c>
      <c r="E22" s="28"/>
      <c r="F22" s="28"/>
      <c r="G22" s="28"/>
      <c r="H22" s="28"/>
      <c r="I22" s="28"/>
      <c r="J22" s="15" t="s">
        <v>23</v>
      </c>
      <c r="K22" s="28" t="s">
        <v>15</v>
      </c>
      <c r="L22" s="28" t="s">
        <v>215</v>
      </c>
      <c r="M22" s="34">
        <v>42692</v>
      </c>
      <c r="N22" s="34">
        <v>43787</v>
      </c>
      <c r="O22" s="33">
        <v>3200</v>
      </c>
      <c r="P22" s="33">
        <f>802+802+802+802</f>
        <v>3208</v>
      </c>
      <c r="Q22" s="33"/>
    </row>
    <row r="23" spans="2:18" s="6" customFormat="1" ht="42.75">
      <c r="B23" s="22" t="s">
        <v>172</v>
      </c>
      <c r="C23" s="24" t="s">
        <v>26</v>
      </c>
      <c r="D23" s="28"/>
      <c r="E23" s="28" t="s">
        <v>12</v>
      </c>
      <c r="F23" s="28"/>
      <c r="G23" s="28"/>
      <c r="H23" s="28"/>
      <c r="I23" s="28"/>
      <c r="J23" s="28" t="s">
        <v>23</v>
      </c>
      <c r="K23" s="28" t="s">
        <v>16</v>
      </c>
      <c r="L23" s="28" t="s">
        <v>27</v>
      </c>
      <c r="M23" s="34">
        <v>42815</v>
      </c>
      <c r="N23" s="34" t="s">
        <v>25</v>
      </c>
      <c r="O23" s="33">
        <v>2152.89</v>
      </c>
      <c r="P23" s="33"/>
      <c r="Q23" s="33"/>
      <c r="R23" s="5"/>
    </row>
    <row r="24" spans="2:17" s="6" customFormat="1" ht="42.75">
      <c r="B24" s="22" t="s">
        <v>28</v>
      </c>
      <c r="C24" s="9" t="s">
        <v>29</v>
      </c>
      <c r="D24" s="52"/>
      <c r="E24" s="15" t="s">
        <v>12</v>
      </c>
      <c r="F24" s="15"/>
      <c r="G24" s="15"/>
      <c r="H24" s="15"/>
      <c r="I24" s="15"/>
      <c r="J24" s="15" t="s">
        <v>23</v>
      </c>
      <c r="K24" s="15" t="s">
        <v>16</v>
      </c>
      <c r="L24" s="15" t="s">
        <v>30</v>
      </c>
      <c r="M24" s="30">
        <v>42839</v>
      </c>
      <c r="N24" s="30" t="s">
        <v>25</v>
      </c>
      <c r="O24" s="32">
        <v>10322.73</v>
      </c>
      <c r="P24" s="32">
        <f>3780+2935.64</f>
        <v>6715.639999999999</v>
      </c>
      <c r="Q24" s="32"/>
    </row>
    <row r="25" spans="2:17" s="6" customFormat="1" ht="38.25" customHeight="1">
      <c r="B25" s="22" t="s">
        <v>77</v>
      </c>
      <c r="C25" s="9" t="s">
        <v>78</v>
      </c>
      <c r="D25" s="52"/>
      <c r="E25" s="15" t="s">
        <v>12</v>
      </c>
      <c r="F25" s="15"/>
      <c r="G25" s="15"/>
      <c r="H25" s="15"/>
      <c r="I25" s="15"/>
      <c r="J25" s="15" t="s">
        <v>23</v>
      </c>
      <c r="K25" s="15" t="s">
        <v>24</v>
      </c>
      <c r="L25" s="15" t="s">
        <v>79</v>
      </c>
      <c r="M25" s="30">
        <v>42844</v>
      </c>
      <c r="N25" s="30">
        <v>42886</v>
      </c>
      <c r="O25" s="32">
        <v>12000</v>
      </c>
      <c r="P25" s="32">
        <f>6412.8</f>
        <v>6412.8</v>
      </c>
      <c r="Q25" s="32"/>
    </row>
    <row r="26" spans="2:17" s="6" customFormat="1" ht="42.75">
      <c r="B26" s="22" t="s">
        <v>76</v>
      </c>
      <c r="C26" s="24" t="s">
        <v>80</v>
      </c>
      <c r="D26" s="57"/>
      <c r="E26" s="28" t="s">
        <v>12</v>
      </c>
      <c r="F26" s="57"/>
      <c r="G26" s="57"/>
      <c r="H26" s="57"/>
      <c r="I26" s="57"/>
      <c r="J26" s="28" t="s">
        <v>23</v>
      </c>
      <c r="K26" s="28" t="s">
        <v>16</v>
      </c>
      <c r="L26" s="57" t="s">
        <v>81</v>
      </c>
      <c r="M26" s="39">
        <v>42914</v>
      </c>
      <c r="N26" s="39">
        <v>43008</v>
      </c>
      <c r="O26" s="33">
        <v>32537.92</v>
      </c>
      <c r="P26" s="58">
        <f>18448.42</f>
        <v>18448.42</v>
      </c>
      <c r="Q26" s="33"/>
    </row>
    <row r="27" spans="2:18" s="6" customFormat="1" ht="42.75">
      <c r="B27" s="22" t="s">
        <v>82</v>
      </c>
      <c r="C27" s="9" t="s">
        <v>83</v>
      </c>
      <c r="D27" s="37"/>
      <c r="E27" s="15" t="s">
        <v>12</v>
      </c>
      <c r="F27" s="37"/>
      <c r="G27" s="37"/>
      <c r="H27" s="37"/>
      <c r="I27" s="37"/>
      <c r="J27" s="15" t="s">
        <v>23</v>
      </c>
      <c r="K27" s="28" t="s">
        <v>16</v>
      </c>
      <c r="L27" s="37" t="s">
        <v>84</v>
      </c>
      <c r="M27" s="29">
        <v>42919</v>
      </c>
      <c r="N27" s="34" t="s">
        <v>25</v>
      </c>
      <c r="O27" s="31">
        <v>38229</v>
      </c>
      <c r="P27" s="31">
        <f>18858.08</f>
        <v>18858.08</v>
      </c>
      <c r="Q27" s="32"/>
      <c r="R27" s="5"/>
    </row>
    <row r="28" spans="2:17" s="6" customFormat="1" ht="42.75">
      <c r="B28" s="22" t="s">
        <v>85</v>
      </c>
      <c r="C28" s="9" t="s">
        <v>86</v>
      </c>
      <c r="D28" s="15"/>
      <c r="E28" s="15" t="s">
        <v>12</v>
      </c>
      <c r="F28" s="15"/>
      <c r="G28" s="15"/>
      <c r="H28" s="15"/>
      <c r="I28" s="15"/>
      <c r="J28" s="15" t="s">
        <v>23</v>
      </c>
      <c r="K28" s="28" t="s">
        <v>16</v>
      </c>
      <c r="L28" s="37" t="s">
        <v>87</v>
      </c>
      <c r="M28" s="29">
        <v>42941</v>
      </c>
      <c r="N28" s="30">
        <v>43008</v>
      </c>
      <c r="O28" s="32">
        <v>45000</v>
      </c>
      <c r="P28" s="32">
        <v>33506.88</v>
      </c>
      <c r="Q28" s="32"/>
    </row>
    <row r="29" spans="2:17" s="6" customFormat="1" ht="42.75">
      <c r="B29" s="22" t="s">
        <v>88</v>
      </c>
      <c r="C29" s="9" t="s">
        <v>89</v>
      </c>
      <c r="D29" s="37"/>
      <c r="E29" s="15" t="s">
        <v>12</v>
      </c>
      <c r="F29" s="37"/>
      <c r="G29" s="37"/>
      <c r="H29" s="37"/>
      <c r="I29" s="37"/>
      <c r="J29" s="15" t="s">
        <v>23</v>
      </c>
      <c r="K29" s="28" t="s">
        <v>16</v>
      </c>
      <c r="L29" s="37" t="s">
        <v>90</v>
      </c>
      <c r="M29" s="29">
        <v>42941</v>
      </c>
      <c r="N29" s="29">
        <v>43008</v>
      </c>
      <c r="O29" s="32">
        <v>40000</v>
      </c>
      <c r="P29" s="31">
        <v>11649.92</v>
      </c>
      <c r="Q29" s="32"/>
    </row>
    <row r="30" spans="2:17" s="6" customFormat="1" ht="42.75">
      <c r="B30" s="22" t="s">
        <v>91</v>
      </c>
      <c r="C30" s="59" t="s">
        <v>92</v>
      </c>
      <c r="D30" s="57"/>
      <c r="E30" s="28" t="s">
        <v>12</v>
      </c>
      <c r="F30" s="57"/>
      <c r="G30" s="57"/>
      <c r="H30" s="57"/>
      <c r="I30" s="57"/>
      <c r="J30" s="28" t="s">
        <v>23</v>
      </c>
      <c r="K30" s="28" t="s">
        <v>16</v>
      </c>
      <c r="L30" s="39" t="s">
        <v>93</v>
      </c>
      <c r="M30" s="39">
        <v>42971</v>
      </c>
      <c r="N30" s="39">
        <v>43069</v>
      </c>
      <c r="O30" s="58">
        <v>9750</v>
      </c>
      <c r="P30" s="58">
        <v>8060</v>
      </c>
      <c r="Q30" s="33"/>
    </row>
    <row r="31" spans="2:17" s="4" customFormat="1" ht="42.75">
      <c r="B31" s="22" t="s">
        <v>94</v>
      </c>
      <c r="C31" s="11" t="s">
        <v>479</v>
      </c>
      <c r="D31" s="15"/>
      <c r="E31" s="15" t="s">
        <v>12</v>
      </c>
      <c r="F31" s="37"/>
      <c r="G31" s="37"/>
      <c r="H31" s="37"/>
      <c r="I31" s="37"/>
      <c r="J31" s="15" t="s">
        <v>23</v>
      </c>
      <c r="K31" s="28" t="s">
        <v>16</v>
      </c>
      <c r="L31" s="37" t="s">
        <v>95</v>
      </c>
      <c r="M31" s="29">
        <v>43018</v>
      </c>
      <c r="N31" s="30">
        <v>43066</v>
      </c>
      <c r="O31" s="38">
        <v>8248.85</v>
      </c>
      <c r="P31" s="31"/>
      <c r="Q31" s="32"/>
    </row>
    <row r="32" spans="2:17" s="4" customFormat="1" ht="42.75">
      <c r="B32" s="14" t="s">
        <v>31</v>
      </c>
      <c r="C32" s="11" t="s">
        <v>32</v>
      </c>
      <c r="D32" s="15"/>
      <c r="E32" s="15" t="s">
        <v>12</v>
      </c>
      <c r="F32" s="37"/>
      <c r="G32" s="37"/>
      <c r="H32" s="37"/>
      <c r="I32" s="37"/>
      <c r="J32" s="15" t="s">
        <v>23</v>
      </c>
      <c r="K32" s="28" t="s">
        <v>16</v>
      </c>
      <c r="L32" s="37" t="s">
        <v>33</v>
      </c>
      <c r="M32" s="29">
        <v>43024</v>
      </c>
      <c r="N32" s="30" t="s">
        <v>25</v>
      </c>
      <c r="O32" s="38">
        <v>32000</v>
      </c>
      <c r="P32" s="31">
        <f>1680+3665.15+990.6+6483.86+2526.74+7928.29+10928.32</f>
        <v>34202.96</v>
      </c>
      <c r="Q32" s="32"/>
    </row>
    <row r="33" spans="2:17" s="4" customFormat="1" ht="38.25" customHeight="1">
      <c r="B33" s="167" t="s">
        <v>34</v>
      </c>
      <c r="C33" s="214" t="s">
        <v>35</v>
      </c>
      <c r="D33" s="157"/>
      <c r="E33" s="157" t="s">
        <v>12</v>
      </c>
      <c r="F33" s="157"/>
      <c r="G33" s="157"/>
      <c r="H33" s="157"/>
      <c r="I33" s="157"/>
      <c r="J33" s="157" t="s">
        <v>23</v>
      </c>
      <c r="K33" s="189" t="s">
        <v>16</v>
      </c>
      <c r="L33" s="189" t="s">
        <v>36</v>
      </c>
      <c r="M33" s="179">
        <v>43027</v>
      </c>
      <c r="N33" s="218" t="s">
        <v>149</v>
      </c>
      <c r="O33" s="153" t="s">
        <v>150</v>
      </c>
      <c r="P33" s="153">
        <f>2000+2000+2000</f>
        <v>6000</v>
      </c>
      <c r="Q33" s="153"/>
    </row>
    <row r="34" spans="2:17" s="4" customFormat="1" ht="8.25" customHeight="1">
      <c r="B34" s="168"/>
      <c r="C34" s="216"/>
      <c r="D34" s="158"/>
      <c r="E34" s="158"/>
      <c r="F34" s="158"/>
      <c r="G34" s="158"/>
      <c r="H34" s="158"/>
      <c r="I34" s="158"/>
      <c r="J34" s="158"/>
      <c r="K34" s="190"/>
      <c r="L34" s="190"/>
      <c r="M34" s="180"/>
      <c r="N34" s="219"/>
      <c r="O34" s="154"/>
      <c r="P34" s="154"/>
      <c r="Q34" s="154"/>
    </row>
    <row r="35" spans="2:17" s="4" customFormat="1" ht="42.75">
      <c r="B35" s="22" t="s">
        <v>37</v>
      </c>
      <c r="C35" s="11" t="s">
        <v>38</v>
      </c>
      <c r="D35" s="15" t="s">
        <v>12</v>
      </c>
      <c r="E35" s="53"/>
      <c r="F35" s="37"/>
      <c r="G35" s="37"/>
      <c r="H35" s="37"/>
      <c r="I35" s="37"/>
      <c r="J35" s="15" t="s">
        <v>23</v>
      </c>
      <c r="K35" s="28" t="s">
        <v>16</v>
      </c>
      <c r="L35" s="29" t="s">
        <v>39</v>
      </c>
      <c r="M35" s="29">
        <v>43046</v>
      </c>
      <c r="N35" s="34">
        <v>43220</v>
      </c>
      <c r="O35" s="31">
        <v>4750</v>
      </c>
      <c r="P35" s="31">
        <f>1000+1000+750+750</f>
        <v>3500</v>
      </c>
      <c r="Q35" s="32"/>
    </row>
    <row r="36" spans="2:17" s="4" customFormat="1" ht="42.75">
      <c r="B36" s="22" t="s">
        <v>40</v>
      </c>
      <c r="C36" s="11" t="s">
        <v>41</v>
      </c>
      <c r="D36" s="37"/>
      <c r="E36" s="37" t="s">
        <v>12</v>
      </c>
      <c r="F36" s="37"/>
      <c r="G36" s="37"/>
      <c r="H36" s="37"/>
      <c r="I36" s="37"/>
      <c r="J36" s="15" t="s">
        <v>43</v>
      </c>
      <c r="K36" s="28" t="s">
        <v>16</v>
      </c>
      <c r="L36" s="29" t="s">
        <v>42</v>
      </c>
      <c r="M36" s="29">
        <v>43053</v>
      </c>
      <c r="N36" s="30">
        <v>43250</v>
      </c>
      <c r="O36" s="31">
        <v>39813.63</v>
      </c>
      <c r="P36" s="31">
        <f>9790.92+9529.09</f>
        <v>19320.010000000002</v>
      </c>
      <c r="Q36" s="32"/>
    </row>
    <row r="37" spans="2:17" s="4" customFormat="1" ht="42.75">
      <c r="B37" s="22" t="s">
        <v>44</v>
      </c>
      <c r="C37" s="11" t="s">
        <v>45</v>
      </c>
      <c r="D37" s="15" t="s">
        <v>12</v>
      </c>
      <c r="E37" s="36"/>
      <c r="F37" s="37"/>
      <c r="G37" s="37"/>
      <c r="H37" s="37"/>
      <c r="I37" s="37"/>
      <c r="J37" s="15" t="s">
        <v>23</v>
      </c>
      <c r="K37" s="28" t="s">
        <v>16</v>
      </c>
      <c r="L37" s="15" t="s">
        <v>46</v>
      </c>
      <c r="M37" s="29">
        <v>43054</v>
      </c>
      <c r="N37" s="34">
        <v>43465</v>
      </c>
      <c r="O37" s="31">
        <v>6300</v>
      </c>
      <c r="P37" s="31">
        <f>1800</f>
        <v>1800</v>
      </c>
      <c r="Q37" s="32"/>
    </row>
    <row r="38" spans="2:18" s="4" customFormat="1" ht="42.75">
      <c r="B38" s="22" t="s">
        <v>366</v>
      </c>
      <c r="C38" s="11" t="s">
        <v>47</v>
      </c>
      <c r="D38" s="15"/>
      <c r="E38" s="15" t="s">
        <v>12</v>
      </c>
      <c r="F38" s="37"/>
      <c r="G38" s="37"/>
      <c r="H38" s="37"/>
      <c r="I38" s="37"/>
      <c r="J38" s="15" t="s">
        <v>43</v>
      </c>
      <c r="K38" s="28" t="s">
        <v>16</v>
      </c>
      <c r="L38" s="29" t="s">
        <v>48</v>
      </c>
      <c r="M38" s="29">
        <v>43060</v>
      </c>
      <c r="N38" s="30" t="s">
        <v>25</v>
      </c>
      <c r="O38" s="31">
        <v>20184.44</v>
      </c>
      <c r="P38" s="31"/>
      <c r="Q38" s="32"/>
      <c r="R38" s="6"/>
    </row>
    <row r="39" spans="2:23" ht="57">
      <c r="B39" s="22" t="s">
        <v>51</v>
      </c>
      <c r="C39" s="11" t="s">
        <v>52</v>
      </c>
      <c r="D39" s="36"/>
      <c r="E39" s="15" t="s">
        <v>12</v>
      </c>
      <c r="F39" s="37"/>
      <c r="G39" s="37"/>
      <c r="H39" s="37"/>
      <c r="I39" s="37"/>
      <c r="J39" s="15" t="s">
        <v>23</v>
      </c>
      <c r="K39" s="28" t="s">
        <v>16</v>
      </c>
      <c r="L39" s="30" t="s">
        <v>53</v>
      </c>
      <c r="M39" s="42">
        <v>43090</v>
      </c>
      <c r="N39" s="42">
        <v>43281</v>
      </c>
      <c r="O39" s="31">
        <v>19950</v>
      </c>
      <c r="P39" s="31">
        <f>9975</f>
        <v>9975</v>
      </c>
      <c r="Q39" s="32"/>
      <c r="V39" s="69"/>
      <c r="W39" s="69"/>
    </row>
    <row r="40" spans="2:17" ht="42.75">
      <c r="B40" s="22" t="s">
        <v>54</v>
      </c>
      <c r="C40" s="11" t="s">
        <v>55</v>
      </c>
      <c r="D40" s="15"/>
      <c r="E40" s="15" t="s">
        <v>12</v>
      </c>
      <c r="F40" s="37"/>
      <c r="G40" s="37"/>
      <c r="H40" s="37"/>
      <c r="I40" s="37"/>
      <c r="J40" s="15" t="s">
        <v>23</v>
      </c>
      <c r="K40" s="28" t="s">
        <v>16</v>
      </c>
      <c r="L40" s="29" t="s">
        <v>56</v>
      </c>
      <c r="M40" s="29">
        <v>43090</v>
      </c>
      <c r="N40" s="30">
        <v>43131</v>
      </c>
      <c r="O40" s="31">
        <v>7000</v>
      </c>
      <c r="P40" s="31">
        <f>3400</f>
        <v>3400</v>
      </c>
      <c r="Q40" s="32"/>
    </row>
    <row r="41" spans="2:17" ht="42.75">
      <c r="B41" s="22" t="s">
        <v>173</v>
      </c>
      <c r="C41" s="11" t="s">
        <v>58</v>
      </c>
      <c r="D41" s="15"/>
      <c r="E41" s="15" t="s">
        <v>12</v>
      </c>
      <c r="F41" s="37"/>
      <c r="G41" s="37"/>
      <c r="H41" s="37"/>
      <c r="I41" s="37"/>
      <c r="J41" s="15" t="s">
        <v>23</v>
      </c>
      <c r="K41" s="28" t="s">
        <v>16</v>
      </c>
      <c r="L41" s="29" t="s">
        <v>59</v>
      </c>
      <c r="M41" s="29">
        <v>43096</v>
      </c>
      <c r="N41" s="30" t="s">
        <v>25</v>
      </c>
      <c r="O41" s="31">
        <v>1950</v>
      </c>
      <c r="P41" s="31"/>
      <c r="Q41" s="32"/>
    </row>
    <row r="42" spans="2:17" ht="36.75" customHeight="1">
      <c r="B42" s="211" t="s">
        <v>174</v>
      </c>
      <c r="C42" s="214" t="s">
        <v>60</v>
      </c>
      <c r="D42" s="157"/>
      <c r="E42" s="157" t="s">
        <v>12</v>
      </c>
      <c r="F42" s="157"/>
      <c r="G42" s="157"/>
      <c r="H42" s="157"/>
      <c r="I42" s="157"/>
      <c r="J42" s="157" t="s">
        <v>23</v>
      </c>
      <c r="K42" s="189" t="s">
        <v>16</v>
      </c>
      <c r="L42" s="29" t="s">
        <v>168</v>
      </c>
      <c r="M42" s="29">
        <v>42438</v>
      </c>
      <c r="N42" s="165" t="s">
        <v>25</v>
      </c>
      <c r="O42" s="153">
        <v>37127.68</v>
      </c>
      <c r="P42" s="153">
        <f>7280+9573.91</f>
        <v>16853.91</v>
      </c>
      <c r="Q42" s="153"/>
    </row>
    <row r="43" spans="2:17" ht="36.75" customHeight="1">
      <c r="B43" s="213"/>
      <c r="C43" s="215"/>
      <c r="D43" s="172"/>
      <c r="E43" s="172"/>
      <c r="F43" s="172"/>
      <c r="G43" s="172"/>
      <c r="H43" s="172"/>
      <c r="I43" s="172"/>
      <c r="J43" s="172"/>
      <c r="K43" s="210"/>
      <c r="L43" s="29" t="s">
        <v>166</v>
      </c>
      <c r="M43" s="29">
        <v>42731</v>
      </c>
      <c r="N43" s="217"/>
      <c r="O43" s="209"/>
      <c r="P43" s="209"/>
      <c r="Q43" s="209"/>
    </row>
    <row r="44" spans="2:17" ht="38.25" customHeight="1">
      <c r="B44" s="212"/>
      <c r="C44" s="216"/>
      <c r="D44" s="158"/>
      <c r="E44" s="158"/>
      <c r="F44" s="158"/>
      <c r="G44" s="158"/>
      <c r="H44" s="158"/>
      <c r="I44" s="158"/>
      <c r="J44" s="158"/>
      <c r="K44" s="190"/>
      <c r="L44" s="29" t="s">
        <v>167</v>
      </c>
      <c r="M44" s="29">
        <v>43122</v>
      </c>
      <c r="N44" s="166"/>
      <c r="O44" s="154"/>
      <c r="P44" s="154"/>
      <c r="Q44" s="154"/>
    </row>
    <row r="45" spans="2:17" ht="42.75">
      <c r="B45" s="14" t="s">
        <v>393</v>
      </c>
      <c r="C45" s="12" t="s">
        <v>394</v>
      </c>
      <c r="D45" s="37"/>
      <c r="E45" s="15" t="s">
        <v>12</v>
      </c>
      <c r="F45" s="37"/>
      <c r="G45" s="37"/>
      <c r="H45" s="37"/>
      <c r="I45" s="37"/>
      <c r="J45" s="15" t="s">
        <v>23</v>
      </c>
      <c r="K45" s="28" t="s">
        <v>16</v>
      </c>
      <c r="L45" s="29" t="s">
        <v>395</v>
      </c>
      <c r="M45" s="29">
        <v>43124</v>
      </c>
      <c r="N45" s="30">
        <v>43480</v>
      </c>
      <c r="O45" s="31">
        <v>16000</v>
      </c>
      <c r="P45" s="31">
        <f>8550.4+5985.28</f>
        <v>14535.68</v>
      </c>
      <c r="Q45" s="32"/>
    </row>
    <row r="46" spans="2:17" s="6" customFormat="1" ht="28.5">
      <c r="B46" s="22" t="s">
        <v>61</v>
      </c>
      <c r="C46" s="11" t="s">
        <v>62</v>
      </c>
      <c r="D46" s="50"/>
      <c r="E46" s="15" t="s">
        <v>12</v>
      </c>
      <c r="F46" s="37"/>
      <c r="G46" s="37"/>
      <c r="H46" s="37"/>
      <c r="I46" s="37"/>
      <c r="J46" s="15" t="s">
        <v>23</v>
      </c>
      <c r="K46" s="28" t="s">
        <v>24</v>
      </c>
      <c r="L46" s="29" t="s">
        <v>63</v>
      </c>
      <c r="M46" s="29">
        <v>43125</v>
      </c>
      <c r="N46" s="42">
        <v>43145</v>
      </c>
      <c r="O46" s="31">
        <v>6210</v>
      </c>
      <c r="P46" s="31"/>
      <c r="Q46" s="32"/>
    </row>
    <row r="47" spans="2:17" s="6" customFormat="1" ht="42.75">
      <c r="B47" s="22" t="s">
        <v>64</v>
      </c>
      <c r="C47" s="24" t="s">
        <v>65</v>
      </c>
      <c r="D47" s="28"/>
      <c r="E47" s="28" t="s">
        <v>12</v>
      </c>
      <c r="F47" s="57"/>
      <c r="G47" s="57"/>
      <c r="H47" s="57"/>
      <c r="I47" s="57"/>
      <c r="J47" s="28" t="s">
        <v>23</v>
      </c>
      <c r="K47" s="28" t="s">
        <v>24</v>
      </c>
      <c r="L47" s="39" t="s">
        <v>66</v>
      </c>
      <c r="M47" s="39">
        <v>43132</v>
      </c>
      <c r="N47" s="30" t="s">
        <v>431</v>
      </c>
      <c r="O47" s="58">
        <v>10952.75</v>
      </c>
      <c r="P47" s="58">
        <f>2434.43+1043.33</f>
        <v>3477.7599999999998</v>
      </c>
      <c r="Q47" s="33"/>
    </row>
    <row r="48" spans="2:17" s="6" customFormat="1" ht="57">
      <c r="B48" s="22" t="s">
        <v>68</v>
      </c>
      <c r="C48" s="11" t="s">
        <v>69</v>
      </c>
      <c r="D48" s="15"/>
      <c r="E48" s="15" t="s">
        <v>12</v>
      </c>
      <c r="F48" s="37"/>
      <c r="G48" s="37"/>
      <c r="H48" s="37"/>
      <c r="I48" s="37"/>
      <c r="J48" s="15" t="s">
        <v>23</v>
      </c>
      <c r="K48" s="28" t="s">
        <v>16</v>
      </c>
      <c r="L48" s="29" t="s">
        <v>70</v>
      </c>
      <c r="M48" s="29">
        <v>43136</v>
      </c>
      <c r="N48" s="30">
        <v>43448</v>
      </c>
      <c r="O48" s="31">
        <v>7485.31</v>
      </c>
      <c r="P48" s="31">
        <f>5158.94+2210.98</f>
        <v>7369.92</v>
      </c>
      <c r="Q48" s="32"/>
    </row>
    <row r="49" spans="2:17" s="6" customFormat="1" ht="42.75">
      <c r="B49" s="22" t="s">
        <v>71</v>
      </c>
      <c r="C49" s="11" t="s">
        <v>72</v>
      </c>
      <c r="D49" s="36"/>
      <c r="E49" s="15" t="s">
        <v>12</v>
      </c>
      <c r="F49" s="37"/>
      <c r="G49" s="37"/>
      <c r="H49" s="37"/>
      <c r="I49" s="37"/>
      <c r="J49" s="15" t="s">
        <v>23</v>
      </c>
      <c r="K49" s="28" t="s">
        <v>16</v>
      </c>
      <c r="L49" s="29" t="s">
        <v>73</v>
      </c>
      <c r="M49" s="29">
        <v>43137</v>
      </c>
      <c r="N49" s="30" t="s">
        <v>431</v>
      </c>
      <c r="O49" s="31">
        <v>15531</v>
      </c>
      <c r="P49" s="31">
        <f>7256.45+3109.9</f>
        <v>10366.35</v>
      </c>
      <c r="Q49" s="32"/>
    </row>
    <row r="50" spans="2:17" s="6" customFormat="1" ht="42.75">
      <c r="B50" s="22" t="s">
        <v>175</v>
      </c>
      <c r="C50" s="11" t="s">
        <v>74</v>
      </c>
      <c r="D50" s="37"/>
      <c r="E50" s="15" t="s">
        <v>12</v>
      </c>
      <c r="F50" s="37"/>
      <c r="G50" s="37"/>
      <c r="H50" s="37"/>
      <c r="I50" s="37"/>
      <c r="J50" s="15" t="s">
        <v>23</v>
      </c>
      <c r="K50" s="28" t="s">
        <v>16</v>
      </c>
      <c r="L50" s="29" t="s">
        <v>75</v>
      </c>
      <c r="M50" s="29">
        <v>43140</v>
      </c>
      <c r="N50" s="30" t="s">
        <v>431</v>
      </c>
      <c r="O50" s="31">
        <v>7359.89</v>
      </c>
      <c r="P50" s="31">
        <f>2874.06+1231.73</f>
        <v>4105.79</v>
      </c>
      <c r="Q50" s="32"/>
    </row>
    <row r="51" spans="2:18" s="6" customFormat="1" ht="57">
      <c r="B51" s="14" t="s">
        <v>176</v>
      </c>
      <c r="C51" s="11" t="s">
        <v>96</v>
      </c>
      <c r="D51" s="15"/>
      <c r="E51" s="15" t="s">
        <v>12</v>
      </c>
      <c r="F51" s="37"/>
      <c r="G51" s="37"/>
      <c r="H51" s="37"/>
      <c r="I51" s="37"/>
      <c r="J51" s="15" t="s">
        <v>43</v>
      </c>
      <c r="K51" s="15" t="s">
        <v>24</v>
      </c>
      <c r="L51" s="29" t="s">
        <v>97</v>
      </c>
      <c r="M51" s="29">
        <v>43159</v>
      </c>
      <c r="N51" s="30" t="s">
        <v>110</v>
      </c>
      <c r="O51" s="31">
        <v>96102.76</v>
      </c>
      <c r="P51" s="31">
        <f>16970.06+2933.33+1669.8+1287.48+7822.68+7496.61+12440.16+6469.95+17848.14+17694.81</f>
        <v>92633.01999999999</v>
      </c>
      <c r="Q51" s="32"/>
      <c r="R51" s="20"/>
    </row>
    <row r="52" spans="2:17" s="6" customFormat="1" ht="40.5" customHeight="1">
      <c r="B52" s="22" t="s">
        <v>118</v>
      </c>
      <c r="C52" s="11" t="s">
        <v>98</v>
      </c>
      <c r="D52" s="15"/>
      <c r="E52" s="36"/>
      <c r="F52" s="37"/>
      <c r="G52" s="15" t="s">
        <v>12</v>
      </c>
      <c r="H52" s="37"/>
      <c r="I52" s="37"/>
      <c r="J52" s="15" t="s">
        <v>23</v>
      </c>
      <c r="K52" s="28" t="s">
        <v>15</v>
      </c>
      <c r="L52" s="29" t="s">
        <v>99</v>
      </c>
      <c r="M52" s="29">
        <v>43160</v>
      </c>
      <c r="N52" s="30" t="s">
        <v>100</v>
      </c>
      <c r="O52" s="31">
        <v>6600</v>
      </c>
      <c r="P52" s="31">
        <f>2041.16+1661.52+4370.44</f>
        <v>8073.12</v>
      </c>
      <c r="Q52" s="32">
        <f>665.9+1430.1+607.5</f>
        <v>2703.5</v>
      </c>
    </row>
    <row r="53" spans="2:17" s="6" customFormat="1" ht="42.75">
      <c r="B53" s="22" t="s">
        <v>101</v>
      </c>
      <c r="C53" s="11" t="s">
        <v>102</v>
      </c>
      <c r="D53" s="15"/>
      <c r="E53" s="15" t="s">
        <v>12</v>
      </c>
      <c r="F53" s="37"/>
      <c r="G53" s="37"/>
      <c r="H53" s="37"/>
      <c r="I53" s="37"/>
      <c r="J53" s="15" t="s">
        <v>23</v>
      </c>
      <c r="K53" s="28" t="s">
        <v>16</v>
      </c>
      <c r="L53" s="29" t="s">
        <v>103</v>
      </c>
      <c r="M53" s="29">
        <v>43171</v>
      </c>
      <c r="N53" s="30" t="s">
        <v>110</v>
      </c>
      <c r="O53" s="31">
        <v>6860</v>
      </c>
      <c r="P53" s="31">
        <v>7134.4</v>
      </c>
      <c r="Q53" s="32"/>
    </row>
    <row r="54" spans="2:17" s="6" customFormat="1" ht="57">
      <c r="B54" s="22" t="s">
        <v>177</v>
      </c>
      <c r="C54" s="13" t="s">
        <v>104</v>
      </c>
      <c r="D54" s="36"/>
      <c r="E54" s="15" t="s">
        <v>12</v>
      </c>
      <c r="F54" s="37"/>
      <c r="G54" s="37"/>
      <c r="H54" s="37"/>
      <c r="I54" s="37"/>
      <c r="J54" s="15" t="s">
        <v>23</v>
      </c>
      <c r="K54" s="28" t="s">
        <v>16</v>
      </c>
      <c r="L54" s="39" t="s">
        <v>105</v>
      </c>
      <c r="M54" s="39">
        <v>43171</v>
      </c>
      <c r="N54" s="30" t="s">
        <v>106</v>
      </c>
      <c r="O54" s="31">
        <v>7894.16</v>
      </c>
      <c r="P54" s="31"/>
      <c r="Q54" s="32"/>
    </row>
    <row r="55" spans="2:17" s="6" customFormat="1" ht="42.75">
      <c r="B55" s="22" t="s">
        <v>111</v>
      </c>
      <c r="C55" s="11" t="s">
        <v>112</v>
      </c>
      <c r="D55" s="50"/>
      <c r="E55" s="15" t="s">
        <v>12</v>
      </c>
      <c r="F55" s="37"/>
      <c r="G55" s="37"/>
      <c r="H55" s="37"/>
      <c r="I55" s="37"/>
      <c r="J55" s="15" t="s">
        <v>23</v>
      </c>
      <c r="K55" s="28" t="s">
        <v>16</v>
      </c>
      <c r="L55" s="29" t="s">
        <v>113</v>
      </c>
      <c r="M55" s="29">
        <v>43189</v>
      </c>
      <c r="N55" s="33" t="s">
        <v>114</v>
      </c>
      <c r="O55" s="31">
        <v>17500</v>
      </c>
      <c r="P55" s="31">
        <f>5500+2750+2750+2750+2750</f>
        <v>16500</v>
      </c>
      <c r="Q55" s="32"/>
    </row>
    <row r="56" spans="2:17" s="6" customFormat="1" ht="57">
      <c r="B56" s="22" t="s">
        <v>94</v>
      </c>
      <c r="C56" s="60" t="s">
        <v>119</v>
      </c>
      <c r="D56" s="28"/>
      <c r="E56" s="28" t="s">
        <v>12</v>
      </c>
      <c r="F56" s="57"/>
      <c r="G56" s="28"/>
      <c r="H56" s="57"/>
      <c r="I56" s="57"/>
      <c r="J56" s="28" t="s">
        <v>23</v>
      </c>
      <c r="K56" s="28" t="s">
        <v>16</v>
      </c>
      <c r="L56" s="39" t="s">
        <v>120</v>
      </c>
      <c r="M56" s="39">
        <v>43194</v>
      </c>
      <c r="N56" s="33" t="s">
        <v>121</v>
      </c>
      <c r="O56" s="58">
        <v>4323.52</v>
      </c>
      <c r="P56" s="58">
        <v>3756.6</v>
      </c>
      <c r="Q56" s="33"/>
    </row>
    <row r="57" spans="2:17" s="6" customFormat="1" ht="42.75">
      <c r="B57" s="22" t="s">
        <v>122</v>
      </c>
      <c r="C57" s="16" t="s">
        <v>123</v>
      </c>
      <c r="D57" s="23"/>
      <c r="E57" s="15" t="s">
        <v>12</v>
      </c>
      <c r="F57" s="37"/>
      <c r="G57" s="37"/>
      <c r="H57" s="37"/>
      <c r="I57" s="37"/>
      <c r="J57" s="15" t="s">
        <v>23</v>
      </c>
      <c r="K57" s="28" t="s">
        <v>16</v>
      </c>
      <c r="L57" s="29" t="s">
        <v>124</v>
      </c>
      <c r="M57" s="29">
        <v>43203</v>
      </c>
      <c r="N57" s="44">
        <v>43646</v>
      </c>
      <c r="O57" s="31">
        <v>43800</v>
      </c>
      <c r="P57" s="31">
        <f>13800+11100+6000+750+5250+3900+1500+1500</f>
        <v>43800</v>
      </c>
      <c r="Q57" s="32"/>
    </row>
    <row r="58" spans="2:17" s="5" customFormat="1" ht="43.5" customHeight="1">
      <c r="B58" s="22" t="s">
        <v>125</v>
      </c>
      <c r="C58" s="17" t="s">
        <v>126</v>
      </c>
      <c r="D58" s="52"/>
      <c r="E58" s="15" t="s">
        <v>12</v>
      </c>
      <c r="F58" s="15"/>
      <c r="G58" s="15"/>
      <c r="H58" s="15"/>
      <c r="I58" s="15"/>
      <c r="J58" s="15" t="s">
        <v>23</v>
      </c>
      <c r="K58" s="28" t="s">
        <v>16</v>
      </c>
      <c r="L58" s="29" t="s">
        <v>127</v>
      </c>
      <c r="M58" s="29">
        <v>43208</v>
      </c>
      <c r="N58" s="30">
        <v>43465</v>
      </c>
      <c r="O58" s="32">
        <v>11756</v>
      </c>
      <c r="P58" s="43">
        <f>6381.23</f>
        <v>6381.23</v>
      </c>
      <c r="Q58" s="32"/>
    </row>
    <row r="59" spans="2:17" s="6" customFormat="1" ht="42.75">
      <c r="B59" s="22" t="s">
        <v>128</v>
      </c>
      <c r="C59" s="18" t="s">
        <v>129</v>
      </c>
      <c r="D59" s="23"/>
      <c r="E59" s="15" t="s">
        <v>12</v>
      </c>
      <c r="F59" s="37"/>
      <c r="G59" s="37"/>
      <c r="H59" s="37"/>
      <c r="I59" s="37"/>
      <c r="J59" s="15" t="s">
        <v>23</v>
      </c>
      <c r="K59" s="28" t="s">
        <v>16</v>
      </c>
      <c r="L59" s="29" t="s">
        <v>130</v>
      </c>
      <c r="M59" s="29">
        <v>43210</v>
      </c>
      <c r="N59" s="44">
        <v>43585</v>
      </c>
      <c r="O59" s="31">
        <v>8830.31</v>
      </c>
      <c r="P59" s="31">
        <f>7550.27+1887.56</f>
        <v>9437.83</v>
      </c>
      <c r="Q59" s="32"/>
    </row>
    <row r="60" spans="2:17" s="6" customFormat="1" ht="42.75">
      <c r="B60" s="14" t="s">
        <v>132</v>
      </c>
      <c r="C60" s="11" t="s">
        <v>133</v>
      </c>
      <c r="D60" s="19"/>
      <c r="E60" s="15" t="s">
        <v>12</v>
      </c>
      <c r="F60" s="37"/>
      <c r="G60" s="37"/>
      <c r="H60" s="37"/>
      <c r="I60" s="37"/>
      <c r="J60" s="15" t="s">
        <v>23</v>
      </c>
      <c r="K60" s="28" t="s">
        <v>16</v>
      </c>
      <c r="L60" s="29" t="s">
        <v>134</v>
      </c>
      <c r="M60" s="29">
        <v>43228</v>
      </c>
      <c r="N60" s="30">
        <v>43238</v>
      </c>
      <c r="O60" s="31">
        <v>450</v>
      </c>
      <c r="P60" s="31">
        <v>506.6</v>
      </c>
      <c r="Q60" s="32"/>
    </row>
    <row r="61" spans="2:17" s="6" customFormat="1" ht="42.75">
      <c r="B61" s="22" t="s">
        <v>137</v>
      </c>
      <c r="C61" s="10" t="s">
        <v>136</v>
      </c>
      <c r="D61" s="19"/>
      <c r="E61" s="15" t="s">
        <v>12</v>
      </c>
      <c r="F61" s="37"/>
      <c r="G61" s="37"/>
      <c r="H61" s="37"/>
      <c r="I61" s="37"/>
      <c r="J61" s="15" t="s">
        <v>23</v>
      </c>
      <c r="K61" s="28" t="s">
        <v>16</v>
      </c>
      <c r="L61" s="29" t="s">
        <v>135</v>
      </c>
      <c r="M61" s="29">
        <v>43245</v>
      </c>
      <c r="N61" s="30">
        <v>43404</v>
      </c>
      <c r="O61" s="31">
        <v>12966.03</v>
      </c>
      <c r="P61" s="31">
        <f>9359.64</f>
        <v>9359.64</v>
      </c>
      <c r="Q61" s="32"/>
    </row>
    <row r="62" spans="2:17" s="6" customFormat="1" ht="54.75" customHeight="1">
      <c r="B62" s="22" t="s">
        <v>140</v>
      </c>
      <c r="C62" s="60" t="s">
        <v>139</v>
      </c>
      <c r="D62" s="122"/>
      <c r="E62" s="28" t="s">
        <v>12</v>
      </c>
      <c r="F62" s="57"/>
      <c r="G62" s="57"/>
      <c r="H62" s="57"/>
      <c r="I62" s="57"/>
      <c r="J62" s="28" t="s">
        <v>23</v>
      </c>
      <c r="K62" s="28" t="s">
        <v>16</v>
      </c>
      <c r="L62" s="39" t="s">
        <v>138</v>
      </c>
      <c r="M62" s="39">
        <v>43249</v>
      </c>
      <c r="N62" s="34">
        <v>43404</v>
      </c>
      <c r="O62" s="58">
        <v>13640.8</v>
      </c>
      <c r="P62" s="58">
        <f>8182.66</f>
        <v>8182.66</v>
      </c>
      <c r="Q62" s="33"/>
    </row>
    <row r="63" spans="2:17" ht="42.75">
      <c r="B63" s="22" t="s">
        <v>141</v>
      </c>
      <c r="C63" s="11" t="s">
        <v>143</v>
      </c>
      <c r="D63" s="15"/>
      <c r="E63" s="15" t="s">
        <v>12</v>
      </c>
      <c r="F63" s="37"/>
      <c r="G63" s="15"/>
      <c r="H63" s="37"/>
      <c r="I63" s="37"/>
      <c r="J63" s="15" t="s">
        <v>23</v>
      </c>
      <c r="K63" s="28" t="s">
        <v>16</v>
      </c>
      <c r="L63" s="29" t="s">
        <v>142</v>
      </c>
      <c r="M63" s="29">
        <v>43252</v>
      </c>
      <c r="N63" s="30">
        <v>43266</v>
      </c>
      <c r="O63" s="31">
        <v>7458.85</v>
      </c>
      <c r="P63" s="31">
        <f>2626.7</f>
        <v>2626.7</v>
      </c>
      <c r="Q63" s="32"/>
    </row>
    <row r="64" spans="2:17" ht="61.5" customHeight="1">
      <c r="B64" s="22" t="s">
        <v>144</v>
      </c>
      <c r="C64" s="10" t="s">
        <v>145</v>
      </c>
      <c r="D64" s="15"/>
      <c r="E64" s="15" t="s">
        <v>12</v>
      </c>
      <c r="F64" s="37"/>
      <c r="G64" s="15"/>
      <c r="H64" s="37"/>
      <c r="I64" s="37"/>
      <c r="J64" s="15" t="s">
        <v>23</v>
      </c>
      <c r="K64" s="28" t="s">
        <v>16</v>
      </c>
      <c r="L64" s="29" t="s">
        <v>146</v>
      </c>
      <c r="M64" s="29">
        <v>43263</v>
      </c>
      <c r="N64" s="30" t="s">
        <v>200</v>
      </c>
      <c r="O64" s="31">
        <v>9500</v>
      </c>
      <c r="P64" s="31">
        <f>5930.74</f>
        <v>5930.74</v>
      </c>
      <c r="Q64" s="32"/>
    </row>
    <row r="65" spans="2:17" s="61" customFormat="1" ht="42.75">
      <c r="B65" s="22" t="s">
        <v>31</v>
      </c>
      <c r="C65" s="24" t="s">
        <v>148</v>
      </c>
      <c r="D65" s="28"/>
      <c r="E65" s="28" t="s">
        <v>12</v>
      </c>
      <c r="F65" s="57"/>
      <c r="G65" s="28"/>
      <c r="H65" s="57"/>
      <c r="I65" s="57"/>
      <c r="J65" s="28" t="s">
        <v>23</v>
      </c>
      <c r="K65" s="28" t="s">
        <v>16</v>
      </c>
      <c r="L65" s="39" t="s">
        <v>147</v>
      </c>
      <c r="M65" s="39">
        <v>43263</v>
      </c>
      <c r="N65" s="34" t="s">
        <v>25</v>
      </c>
      <c r="O65" s="58">
        <v>1050</v>
      </c>
      <c r="P65" s="58">
        <f>882+1337.25</f>
        <v>2219.25</v>
      </c>
      <c r="Q65" s="33"/>
    </row>
    <row r="66" spans="2:17" s="6" customFormat="1" ht="42.75" customHeight="1">
      <c r="B66" s="27" t="s">
        <v>151</v>
      </c>
      <c r="C66" s="22" t="s">
        <v>152</v>
      </c>
      <c r="D66" s="28"/>
      <c r="E66" s="28" t="s">
        <v>12</v>
      </c>
      <c r="F66" s="28"/>
      <c r="G66" s="28"/>
      <c r="H66" s="28"/>
      <c r="I66" s="28"/>
      <c r="J66" s="15" t="s">
        <v>23</v>
      </c>
      <c r="K66" s="28" t="s">
        <v>16</v>
      </c>
      <c r="L66" s="29" t="s">
        <v>153</v>
      </c>
      <c r="M66" s="29">
        <v>43279</v>
      </c>
      <c r="N66" s="30">
        <v>43312</v>
      </c>
      <c r="O66" s="33">
        <v>4906.38</v>
      </c>
      <c r="P66" s="33"/>
      <c r="Q66" s="33"/>
    </row>
    <row r="67" spans="2:17" s="6" customFormat="1" ht="57" customHeight="1">
      <c r="B67" s="27" t="s">
        <v>178</v>
      </c>
      <c r="C67" s="22" t="s">
        <v>154</v>
      </c>
      <c r="D67" s="28"/>
      <c r="E67" s="28" t="s">
        <v>12</v>
      </c>
      <c r="F67" s="28"/>
      <c r="G67" s="28"/>
      <c r="H67" s="28"/>
      <c r="I67" s="28"/>
      <c r="J67" s="15" t="s">
        <v>23</v>
      </c>
      <c r="K67" s="28" t="s">
        <v>24</v>
      </c>
      <c r="L67" s="39" t="s">
        <v>155</v>
      </c>
      <c r="M67" s="39">
        <v>43283</v>
      </c>
      <c r="N67" s="30" t="s">
        <v>25</v>
      </c>
      <c r="O67" s="33">
        <v>14100.1</v>
      </c>
      <c r="P67" s="33"/>
      <c r="Q67" s="33"/>
    </row>
    <row r="68" spans="2:17" ht="42.75">
      <c r="B68" s="14" t="s">
        <v>156</v>
      </c>
      <c r="C68" s="10" t="s">
        <v>157</v>
      </c>
      <c r="D68" s="15"/>
      <c r="E68" s="15" t="s">
        <v>12</v>
      </c>
      <c r="F68" s="37"/>
      <c r="G68" s="15"/>
      <c r="H68" s="37"/>
      <c r="I68" s="37"/>
      <c r="J68" s="15" t="s">
        <v>23</v>
      </c>
      <c r="K68" s="28" t="s">
        <v>16</v>
      </c>
      <c r="L68" s="29" t="s">
        <v>158</v>
      </c>
      <c r="M68" s="29">
        <v>43283</v>
      </c>
      <c r="N68" s="30">
        <v>43465</v>
      </c>
      <c r="O68" s="31">
        <v>1980</v>
      </c>
      <c r="P68" s="31"/>
      <c r="Q68" s="32"/>
    </row>
    <row r="69" spans="2:80" s="21" customFormat="1" ht="42.75">
      <c r="B69" s="67" t="s">
        <v>160</v>
      </c>
      <c r="C69" s="26" t="s">
        <v>448</v>
      </c>
      <c r="D69" s="68"/>
      <c r="E69" s="68" t="s">
        <v>12</v>
      </c>
      <c r="F69" s="68"/>
      <c r="G69" s="68"/>
      <c r="H69" s="68"/>
      <c r="I69" s="68"/>
      <c r="J69" s="89" t="s">
        <v>23</v>
      </c>
      <c r="K69" s="89" t="s">
        <v>16</v>
      </c>
      <c r="L69" s="90" t="s">
        <v>161</v>
      </c>
      <c r="M69" s="90">
        <v>43304</v>
      </c>
      <c r="N69" s="66">
        <v>43465</v>
      </c>
      <c r="O69" s="41">
        <f>37220.22+4000</f>
        <v>41220.22</v>
      </c>
      <c r="P69" s="91">
        <v>16032</v>
      </c>
      <c r="Q69" s="33"/>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row>
    <row r="70" spans="2:17" s="6" customFormat="1" ht="56.25" customHeight="1">
      <c r="B70" s="27" t="s">
        <v>159</v>
      </c>
      <c r="C70" s="25" t="s">
        <v>163</v>
      </c>
      <c r="D70" s="28"/>
      <c r="E70" s="28" t="s">
        <v>12</v>
      </c>
      <c r="F70" s="28"/>
      <c r="G70" s="28"/>
      <c r="H70" s="28"/>
      <c r="I70" s="28"/>
      <c r="J70" s="15" t="s">
        <v>23</v>
      </c>
      <c r="K70" s="28" t="s">
        <v>16</v>
      </c>
      <c r="L70" s="29" t="s">
        <v>162</v>
      </c>
      <c r="M70" s="29">
        <v>43313</v>
      </c>
      <c r="N70" s="30">
        <v>43343</v>
      </c>
      <c r="O70" s="33">
        <v>13622</v>
      </c>
      <c r="P70" s="33">
        <f>1468.75</f>
        <v>1468.75</v>
      </c>
      <c r="Q70" s="33"/>
    </row>
    <row r="71" spans="2:17" s="6" customFormat="1" ht="71.25">
      <c r="B71" s="27" t="s">
        <v>159</v>
      </c>
      <c r="C71" s="25" t="s">
        <v>165</v>
      </c>
      <c r="D71" s="28"/>
      <c r="E71" s="28" t="s">
        <v>12</v>
      </c>
      <c r="F71" s="28"/>
      <c r="G71" s="28"/>
      <c r="H71" s="28"/>
      <c r="I71" s="28"/>
      <c r="J71" s="15" t="s">
        <v>23</v>
      </c>
      <c r="K71" s="28" t="s">
        <v>16</v>
      </c>
      <c r="L71" s="29" t="s">
        <v>164</v>
      </c>
      <c r="M71" s="29">
        <v>43313</v>
      </c>
      <c r="N71" s="30">
        <v>43343</v>
      </c>
      <c r="O71" s="33">
        <v>1378</v>
      </c>
      <c r="P71" s="33"/>
      <c r="Q71" s="33"/>
    </row>
    <row r="72" spans="2:17" s="6" customFormat="1" ht="56.25" customHeight="1">
      <c r="B72" s="27" t="s">
        <v>171</v>
      </c>
      <c r="C72" s="25" t="s">
        <v>170</v>
      </c>
      <c r="D72" s="28"/>
      <c r="E72" s="28" t="s">
        <v>12</v>
      </c>
      <c r="F72" s="28"/>
      <c r="G72" s="28"/>
      <c r="H72" s="28"/>
      <c r="I72" s="28"/>
      <c r="J72" s="15" t="s">
        <v>23</v>
      </c>
      <c r="K72" s="28" t="s">
        <v>16</v>
      </c>
      <c r="L72" s="29" t="s">
        <v>169</v>
      </c>
      <c r="M72" s="29">
        <v>43315</v>
      </c>
      <c r="N72" s="30">
        <v>43585</v>
      </c>
      <c r="O72" s="33">
        <v>2559.34</v>
      </c>
      <c r="P72" s="33"/>
      <c r="Q72" s="33"/>
    </row>
    <row r="73" spans="2:17" s="4" customFormat="1" ht="57">
      <c r="B73" s="46" t="s">
        <v>180</v>
      </c>
      <c r="C73" s="11" t="s">
        <v>181</v>
      </c>
      <c r="D73" s="15"/>
      <c r="E73" s="15" t="s">
        <v>12</v>
      </c>
      <c r="F73" s="37"/>
      <c r="G73" s="37"/>
      <c r="H73" s="37"/>
      <c r="I73" s="37"/>
      <c r="J73" s="15" t="s">
        <v>23</v>
      </c>
      <c r="K73" s="15" t="s">
        <v>24</v>
      </c>
      <c r="L73" s="29" t="s">
        <v>182</v>
      </c>
      <c r="M73" s="29">
        <v>43370</v>
      </c>
      <c r="N73" s="29" t="s">
        <v>179</v>
      </c>
      <c r="O73" s="31">
        <v>3900</v>
      </c>
      <c r="P73" s="31">
        <v>4335.05</v>
      </c>
      <c r="Q73" s="32"/>
    </row>
    <row r="74" spans="2:17" s="47" customFormat="1" ht="28.5">
      <c r="B74" s="14" t="s">
        <v>183</v>
      </c>
      <c r="C74" s="23" t="s">
        <v>184</v>
      </c>
      <c r="D74" s="37" t="s">
        <v>12</v>
      </c>
      <c r="E74" s="37"/>
      <c r="F74" s="37"/>
      <c r="G74" s="37"/>
      <c r="H74" s="37"/>
      <c r="I74" s="37"/>
      <c r="J74" s="15" t="s">
        <v>23</v>
      </c>
      <c r="K74" s="15" t="s">
        <v>15</v>
      </c>
      <c r="L74" s="15" t="s">
        <v>185</v>
      </c>
      <c r="M74" s="45">
        <v>43371</v>
      </c>
      <c r="N74" s="29">
        <v>43371</v>
      </c>
      <c r="O74" s="31">
        <v>1400</v>
      </c>
      <c r="P74" s="31"/>
      <c r="Q74" s="32"/>
    </row>
    <row r="75" spans="2:17" s="6" customFormat="1" ht="28.5">
      <c r="B75" s="22" t="s">
        <v>50</v>
      </c>
      <c r="C75" s="48" t="s">
        <v>186</v>
      </c>
      <c r="D75" s="52"/>
      <c r="E75" s="28" t="s">
        <v>12</v>
      </c>
      <c r="F75" s="37"/>
      <c r="G75" s="37"/>
      <c r="H75" s="37"/>
      <c r="I75" s="37"/>
      <c r="J75" s="15" t="s">
        <v>23</v>
      </c>
      <c r="K75" s="15" t="s">
        <v>24</v>
      </c>
      <c r="L75" s="28" t="s">
        <v>187</v>
      </c>
      <c r="M75" s="35">
        <v>43378</v>
      </c>
      <c r="N75" s="29">
        <v>43524</v>
      </c>
      <c r="O75" s="31">
        <v>19000</v>
      </c>
      <c r="P75" s="31">
        <f>14428.8+4061.44</f>
        <v>18490.239999999998</v>
      </c>
      <c r="Q75" s="32"/>
    </row>
    <row r="76" spans="2:17" s="6" customFormat="1" ht="28.5">
      <c r="B76" s="14" t="s">
        <v>67</v>
      </c>
      <c r="C76" s="9" t="s">
        <v>391</v>
      </c>
      <c r="D76" s="37"/>
      <c r="E76" s="15" t="s">
        <v>12</v>
      </c>
      <c r="F76" s="37"/>
      <c r="G76" s="37"/>
      <c r="H76" s="37"/>
      <c r="I76" s="37"/>
      <c r="J76" s="15" t="s">
        <v>23</v>
      </c>
      <c r="K76" s="15" t="s">
        <v>15</v>
      </c>
      <c r="L76" s="37">
        <v>631949</v>
      </c>
      <c r="M76" s="29">
        <v>43395</v>
      </c>
      <c r="N76" s="29">
        <v>43830</v>
      </c>
      <c r="O76" s="31">
        <v>9500</v>
      </c>
      <c r="P76" s="31">
        <v>10449.76</v>
      </c>
      <c r="Q76" s="32"/>
    </row>
    <row r="77" spans="2:17" s="5" customFormat="1" ht="42.75">
      <c r="B77" s="22" t="s">
        <v>193</v>
      </c>
      <c r="C77" s="62" t="s">
        <v>192</v>
      </c>
      <c r="D77" s="84"/>
      <c r="E77" s="28" t="s">
        <v>12</v>
      </c>
      <c r="F77" s="28"/>
      <c r="G77" s="28"/>
      <c r="H77" s="28"/>
      <c r="I77" s="28"/>
      <c r="J77" s="28" t="s">
        <v>23</v>
      </c>
      <c r="K77" s="28" t="s">
        <v>131</v>
      </c>
      <c r="L77" s="39" t="s">
        <v>191</v>
      </c>
      <c r="M77" s="39" t="s">
        <v>190</v>
      </c>
      <c r="N77" s="34" t="s">
        <v>110</v>
      </c>
      <c r="O77" s="33">
        <v>82657.62</v>
      </c>
      <c r="P77" s="63">
        <f>25000+34000+37311.09</f>
        <v>96311.09</v>
      </c>
      <c r="Q77" s="33">
        <v>8225.62</v>
      </c>
    </row>
    <row r="78" spans="2:17" s="6" customFormat="1" ht="42.75">
      <c r="B78" s="14" t="s">
        <v>122</v>
      </c>
      <c r="C78" s="55" t="s">
        <v>189</v>
      </c>
      <c r="D78" s="23"/>
      <c r="E78" s="15" t="s">
        <v>12</v>
      </c>
      <c r="F78" s="37"/>
      <c r="G78" s="37"/>
      <c r="H78" s="37"/>
      <c r="I78" s="37"/>
      <c r="J78" s="15" t="s">
        <v>23</v>
      </c>
      <c r="K78" s="28" t="s">
        <v>16</v>
      </c>
      <c r="L78" s="29" t="s">
        <v>188</v>
      </c>
      <c r="M78" s="29">
        <v>43430</v>
      </c>
      <c r="N78" s="40">
        <v>44026</v>
      </c>
      <c r="O78" s="31">
        <v>10400</v>
      </c>
      <c r="P78" s="31">
        <f>8800+1600</f>
        <v>10400</v>
      </c>
      <c r="Q78" s="32"/>
    </row>
    <row r="79" spans="2:17" s="49" customFormat="1" ht="28.5">
      <c r="B79" s="22" t="s">
        <v>196</v>
      </c>
      <c r="C79" s="11" t="s">
        <v>195</v>
      </c>
      <c r="D79" s="52"/>
      <c r="E79" s="28" t="s">
        <v>12</v>
      </c>
      <c r="F79" s="37"/>
      <c r="G79" s="37"/>
      <c r="H79" s="37"/>
      <c r="I79" s="37"/>
      <c r="J79" s="15" t="s">
        <v>23</v>
      </c>
      <c r="K79" s="15" t="s">
        <v>24</v>
      </c>
      <c r="L79" s="28" t="s">
        <v>194</v>
      </c>
      <c r="M79" s="35">
        <v>43433</v>
      </c>
      <c r="N79" s="39">
        <v>43434</v>
      </c>
      <c r="O79" s="31">
        <v>3500</v>
      </c>
      <c r="P79" s="31"/>
      <c r="Q79" s="32"/>
    </row>
    <row r="80" spans="2:17" s="56" customFormat="1" ht="42" customHeight="1">
      <c r="B80" s="211" t="s">
        <v>204</v>
      </c>
      <c r="C80" s="207" t="s">
        <v>203</v>
      </c>
      <c r="D80" s="157"/>
      <c r="E80" s="157" t="s">
        <v>202</v>
      </c>
      <c r="F80" s="157"/>
      <c r="G80" s="157"/>
      <c r="H80" s="157"/>
      <c r="I80" s="157"/>
      <c r="J80" s="157" t="s">
        <v>23</v>
      </c>
      <c r="K80" s="157" t="s">
        <v>15</v>
      </c>
      <c r="L80" s="179" t="s">
        <v>201</v>
      </c>
      <c r="M80" s="179">
        <v>43476</v>
      </c>
      <c r="N80" s="165" t="s">
        <v>197</v>
      </c>
      <c r="O80" s="153">
        <v>1200</v>
      </c>
      <c r="P80" s="153">
        <v>1047.42</v>
      </c>
      <c r="Q80" s="153"/>
    </row>
    <row r="81" spans="2:17" s="56" customFormat="1" ht="14.25">
      <c r="B81" s="212"/>
      <c r="C81" s="208"/>
      <c r="D81" s="158"/>
      <c r="E81" s="158"/>
      <c r="F81" s="158"/>
      <c r="G81" s="158"/>
      <c r="H81" s="158"/>
      <c r="I81" s="158"/>
      <c r="J81" s="158"/>
      <c r="K81" s="158"/>
      <c r="L81" s="180"/>
      <c r="M81" s="180"/>
      <c r="N81" s="166"/>
      <c r="O81" s="154"/>
      <c r="P81" s="154"/>
      <c r="Q81" s="154"/>
    </row>
    <row r="82" spans="2:17" s="56" customFormat="1" ht="28.5">
      <c r="B82" s="14" t="s">
        <v>206</v>
      </c>
      <c r="C82" s="11" t="s">
        <v>207</v>
      </c>
      <c r="D82" s="15"/>
      <c r="E82" s="15" t="s">
        <v>12</v>
      </c>
      <c r="F82" s="37"/>
      <c r="G82" s="37"/>
      <c r="H82" s="37"/>
      <c r="I82" s="37"/>
      <c r="J82" s="15" t="s">
        <v>23</v>
      </c>
      <c r="K82" s="15" t="s">
        <v>15</v>
      </c>
      <c r="L82" s="73" t="s">
        <v>208</v>
      </c>
      <c r="M82" s="39">
        <v>43493</v>
      </c>
      <c r="N82" s="34">
        <v>43539</v>
      </c>
      <c r="O82" s="38">
        <v>4500</v>
      </c>
      <c r="P82" s="31">
        <v>5311.08</v>
      </c>
      <c r="Q82" s="64"/>
    </row>
    <row r="83" spans="2:17" s="56" customFormat="1" ht="61.5" customHeight="1">
      <c r="B83" s="14" t="s">
        <v>209</v>
      </c>
      <c r="C83" s="9" t="s">
        <v>213</v>
      </c>
      <c r="D83" s="37"/>
      <c r="E83" s="15" t="s">
        <v>12</v>
      </c>
      <c r="F83" s="37"/>
      <c r="G83" s="37"/>
      <c r="H83" s="37"/>
      <c r="I83" s="37"/>
      <c r="J83" s="15" t="s">
        <v>23</v>
      </c>
      <c r="K83" s="73" t="s">
        <v>16</v>
      </c>
      <c r="L83" s="75" t="s">
        <v>210</v>
      </c>
      <c r="M83" s="39">
        <v>43504</v>
      </c>
      <c r="N83" s="30" t="s">
        <v>110</v>
      </c>
      <c r="O83" s="70">
        <v>8000</v>
      </c>
      <c r="P83" s="31">
        <v>8550.4</v>
      </c>
      <c r="Q83" s="64"/>
    </row>
    <row r="84" spans="2:17" s="56" customFormat="1" ht="51" customHeight="1">
      <c r="B84" s="14" t="s">
        <v>219</v>
      </c>
      <c r="C84" s="71" t="s">
        <v>220</v>
      </c>
      <c r="D84" s="37"/>
      <c r="E84" s="15" t="s">
        <v>12</v>
      </c>
      <c r="F84" s="37"/>
      <c r="G84" s="37"/>
      <c r="H84" s="37"/>
      <c r="I84" s="37"/>
      <c r="J84" s="15" t="s">
        <v>23</v>
      </c>
      <c r="K84" s="15" t="s">
        <v>24</v>
      </c>
      <c r="L84" s="65" t="s">
        <v>221</v>
      </c>
      <c r="M84" s="79">
        <v>43714</v>
      </c>
      <c r="N84" s="30" t="s">
        <v>222</v>
      </c>
      <c r="O84" s="70">
        <v>1150</v>
      </c>
      <c r="P84" s="31">
        <v>1196</v>
      </c>
      <c r="Q84" s="64"/>
    </row>
    <row r="85" spans="2:17" s="56" customFormat="1" ht="42.75" customHeight="1">
      <c r="B85" s="167" t="s">
        <v>223</v>
      </c>
      <c r="C85" s="9" t="s">
        <v>224</v>
      </c>
      <c r="D85" s="157"/>
      <c r="E85" s="157" t="s">
        <v>12</v>
      </c>
      <c r="F85" s="157"/>
      <c r="G85" s="157"/>
      <c r="H85" s="157"/>
      <c r="I85" s="157"/>
      <c r="J85" s="157" t="s">
        <v>23</v>
      </c>
      <c r="K85" s="189" t="s">
        <v>131</v>
      </c>
      <c r="L85" s="177" t="s">
        <v>225</v>
      </c>
      <c r="M85" s="205">
        <v>43531</v>
      </c>
      <c r="N85" s="165" t="s">
        <v>110</v>
      </c>
      <c r="O85" s="38">
        <v>17504.32</v>
      </c>
      <c r="P85" s="153"/>
      <c r="Q85" s="155"/>
    </row>
    <row r="86" spans="2:17" s="56" customFormat="1" ht="15" customHeight="1">
      <c r="B86" s="168"/>
      <c r="C86" s="9" t="s">
        <v>252</v>
      </c>
      <c r="D86" s="158"/>
      <c r="E86" s="158"/>
      <c r="F86" s="158"/>
      <c r="G86" s="158"/>
      <c r="H86" s="158"/>
      <c r="I86" s="158"/>
      <c r="J86" s="158"/>
      <c r="K86" s="190"/>
      <c r="L86" s="178"/>
      <c r="M86" s="206"/>
      <c r="N86" s="166"/>
      <c r="O86" s="70">
        <v>6301.55</v>
      </c>
      <c r="P86" s="154"/>
      <c r="Q86" s="156"/>
    </row>
    <row r="87" spans="2:17" s="49" customFormat="1" ht="42.75">
      <c r="B87" s="22" t="s">
        <v>226</v>
      </c>
      <c r="C87" s="11" t="s">
        <v>227</v>
      </c>
      <c r="D87" s="37"/>
      <c r="E87" s="15" t="s">
        <v>12</v>
      </c>
      <c r="F87" s="37"/>
      <c r="G87" s="37"/>
      <c r="H87" s="37"/>
      <c r="I87" s="37"/>
      <c r="J87" s="15" t="s">
        <v>23</v>
      </c>
      <c r="K87" s="15" t="s">
        <v>24</v>
      </c>
      <c r="L87" s="65" t="s">
        <v>228</v>
      </c>
      <c r="M87" s="79">
        <v>43714</v>
      </c>
      <c r="N87" s="30" t="s">
        <v>222</v>
      </c>
      <c r="O87" s="31">
        <v>11361.83</v>
      </c>
      <c r="P87" s="31">
        <f>4857.4+7286.11</f>
        <v>12143.509999999998</v>
      </c>
      <c r="Q87" s="32"/>
    </row>
    <row r="88" spans="2:17" s="49" customFormat="1" ht="42.75">
      <c r="B88" s="14" t="s">
        <v>229</v>
      </c>
      <c r="C88" s="11" t="s">
        <v>230</v>
      </c>
      <c r="D88" s="37"/>
      <c r="E88" s="15" t="s">
        <v>12</v>
      </c>
      <c r="F88" s="37"/>
      <c r="G88" s="37"/>
      <c r="H88" s="37"/>
      <c r="I88" s="37"/>
      <c r="J88" s="15" t="s">
        <v>23</v>
      </c>
      <c r="K88" s="15" t="s">
        <v>24</v>
      </c>
      <c r="L88" s="75" t="s">
        <v>231</v>
      </c>
      <c r="M88" s="79">
        <v>43543</v>
      </c>
      <c r="N88" s="30" t="s">
        <v>110</v>
      </c>
      <c r="O88" s="31">
        <v>25004.7</v>
      </c>
      <c r="P88" s="31"/>
      <c r="Q88" s="32"/>
    </row>
    <row r="89" spans="2:17" s="80" customFormat="1" ht="57">
      <c r="B89" s="14" t="s">
        <v>242</v>
      </c>
      <c r="C89" s="9" t="s">
        <v>241</v>
      </c>
      <c r="D89" s="37"/>
      <c r="E89" s="15"/>
      <c r="F89" s="37"/>
      <c r="G89" s="15" t="s">
        <v>12</v>
      </c>
      <c r="H89" s="37"/>
      <c r="I89" s="37"/>
      <c r="J89" s="15" t="s">
        <v>23</v>
      </c>
      <c r="K89" s="15" t="s">
        <v>15</v>
      </c>
      <c r="L89" s="65" t="s">
        <v>240</v>
      </c>
      <c r="M89" s="79">
        <v>43593</v>
      </c>
      <c r="N89" s="73" t="s">
        <v>239</v>
      </c>
      <c r="O89" s="31">
        <f>14400+8000</f>
        <v>22400</v>
      </c>
      <c r="P89" s="31">
        <f>14201.27</f>
        <v>14201.27</v>
      </c>
      <c r="Q89" s="64"/>
    </row>
    <row r="90" spans="2:17" s="6" customFormat="1" ht="28.5">
      <c r="B90" s="14" t="s">
        <v>67</v>
      </c>
      <c r="C90" s="9" t="s">
        <v>392</v>
      </c>
      <c r="D90" s="15" t="s">
        <v>12</v>
      </c>
      <c r="E90" s="15"/>
      <c r="F90" s="37"/>
      <c r="G90" s="37"/>
      <c r="H90" s="37"/>
      <c r="I90" s="37"/>
      <c r="J90" s="15" t="s">
        <v>23</v>
      </c>
      <c r="K90" s="15" t="s">
        <v>15</v>
      </c>
      <c r="L90" s="37">
        <v>921953</v>
      </c>
      <c r="M90" s="29">
        <v>43607</v>
      </c>
      <c r="N90" s="29">
        <v>43799</v>
      </c>
      <c r="O90" s="31">
        <v>5000</v>
      </c>
      <c r="P90" s="31">
        <v>5656</v>
      </c>
      <c r="Q90" s="32"/>
    </row>
    <row r="91" spans="2:17" s="6" customFormat="1" ht="28.5">
      <c r="B91" s="14" t="s">
        <v>246</v>
      </c>
      <c r="C91" s="11" t="s">
        <v>245</v>
      </c>
      <c r="D91" s="15" t="s">
        <v>12</v>
      </c>
      <c r="E91" s="15"/>
      <c r="F91" s="37"/>
      <c r="G91" s="37"/>
      <c r="H91" s="37"/>
      <c r="I91" s="37"/>
      <c r="J91" s="15" t="s">
        <v>23</v>
      </c>
      <c r="K91" s="15" t="s">
        <v>15</v>
      </c>
      <c r="L91" s="86" t="s">
        <v>244</v>
      </c>
      <c r="M91" s="85">
        <v>43616</v>
      </c>
      <c r="N91" s="29" t="s">
        <v>197</v>
      </c>
      <c r="O91" s="31" t="s">
        <v>243</v>
      </c>
      <c r="P91" s="31"/>
      <c r="Q91" s="32"/>
    </row>
    <row r="92" spans="2:17" s="6" customFormat="1" ht="47.25" customHeight="1">
      <c r="B92" s="14" t="s">
        <v>247</v>
      </c>
      <c r="C92" s="11" t="s">
        <v>248</v>
      </c>
      <c r="D92" s="15" t="s">
        <v>12</v>
      </c>
      <c r="E92" s="15"/>
      <c r="F92" s="37"/>
      <c r="G92" s="37"/>
      <c r="H92" s="37"/>
      <c r="I92" s="37"/>
      <c r="J92" s="15" t="s">
        <v>23</v>
      </c>
      <c r="K92" s="28" t="s">
        <v>249</v>
      </c>
      <c r="L92" s="39" t="s">
        <v>250</v>
      </c>
      <c r="M92" s="39">
        <v>43640</v>
      </c>
      <c r="N92" s="87" t="s">
        <v>251</v>
      </c>
      <c r="O92" s="31">
        <v>16000</v>
      </c>
      <c r="P92" s="31">
        <v>16000</v>
      </c>
      <c r="Q92" s="32"/>
    </row>
    <row r="93" spans="2:17" s="56" customFormat="1" ht="47.25" customHeight="1">
      <c r="B93" s="167" t="s">
        <v>255</v>
      </c>
      <c r="C93" s="9" t="s">
        <v>254</v>
      </c>
      <c r="D93" s="157"/>
      <c r="E93" s="157" t="s">
        <v>12</v>
      </c>
      <c r="F93" s="157"/>
      <c r="G93" s="157"/>
      <c r="H93" s="157"/>
      <c r="I93" s="157"/>
      <c r="J93" s="157" t="s">
        <v>23</v>
      </c>
      <c r="K93" s="189" t="s">
        <v>131</v>
      </c>
      <c r="L93" s="179" t="s">
        <v>253</v>
      </c>
      <c r="M93" s="179">
        <v>43675</v>
      </c>
      <c r="N93" s="165" t="s">
        <v>110</v>
      </c>
      <c r="O93" s="38">
        <v>6335.22</v>
      </c>
      <c r="P93" s="153"/>
      <c r="Q93" s="155"/>
    </row>
    <row r="94" spans="2:17" s="56" customFormat="1" ht="14.25">
      <c r="B94" s="168"/>
      <c r="C94" s="9" t="s">
        <v>252</v>
      </c>
      <c r="D94" s="158"/>
      <c r="E94" s="158"/>
      <c r="F94" s="158"/>
      <c r="G94" s="158"/>
      <c r="H94" s="158"/>
      <c r="I94" s="158"/>
      <c r="J94" s="158"/>
      <c r="K94" s="190"/>
      <c r="L94" s="180"/>
      <c r="M94" s="180"/>
      <c r="N94" s="166"/>
      <c r="O94" s="70">
        <v>2280.68</v>
      </c>
      <c r="P94" s="154"/>
      <c r="Q94" s="156"/>
    </row>
    <row r="95" spans="2:17" ht="42.75">
      <c r="B95" s="88" t="s">
        <v>256</v>
      </c>
      <c r="C95" s="12" t="s">
        <v>257</v>
      </c>
      <c r="D95" s="88"/>
      <c r="E95" s="15" t="s">
        <v>12</v>
      </c>
      <c r="F95" s="88"/>
      <c r="G95" s="88"/>
      <c r="H95" s="88"/>
      <c r="I95" s="88"/>
      <c r="J95" s="15" t="s">
        <v>23</v>
      </c>
      <c r="K95" s="65" t="s">
        <v>258</v>
      </c>
      <c r="L95" s="92" t="s">
        <v>259</v>
      </c>
      <c r="M95" s="94">
        <v>43677</v>
      </c>
      <c r="N95" s="94">
        <v>43697</v>
      </c>
      <c r="O95" s="93">
        <v>10364.67</v>
      </c>
      <c r="P95" s="31">
        <v>11077.77</v>
      </c>
      <c r="Q95" s="23"/>
    </row>
    <row r="96" spans="2:17" ht="62.25" customHeight="1">
      <c r="B96" s="88" t="s">
        <v>260</v>
      </c>
      <c r="C96" s="12" t="s">
        <v>261</v>
      </c>
      <c r="D96" s="88"/>
      <c r="E96" s="92" t="s">
        <v>12</v>
      </c>
      <c r="F96" s="88"/>
      <c r="G96" s="88"/>
      <c r="H96" s="88"/>
      <c r="I96" s="88"/>
      <c r="J96" s="15" t="s">
        <v>23</v>
      </c>
      <c r="K96" s="65" t="s">
        <v>258</v>
      </c>
      <c r="L96" s="92" t="s">
        <v>262</v>
      </c>
      <c r="M96" s="94">
        <v>43677</v>
      </c>
      <c r="N96" s="34" t="s">
        <v>263</v>
      </c>
      <c r="O96" s="93">
        <v>11117</v>
      </c>
      <c r="P96" s="31">
        <f>8317.3</f>
        <v>8317.3</v>
      </c>
      <c r="Q96" s="23"/>
    </row>
    <row r="97" spans="2:17" s="6" customFormat="1" ht="14.25">
      <c r="B97" s="14" t="s">
        <v>265</v>
      </c>
      <c r="C97" s="11" t="s">
        <v>264</v>
      </c>
      <c r="D97" s="50"/>
      <c r="E97" s="15" t="s">
        <v>12</v>
      </c>
      <c r="F97" s="37"/>
      <c r="G97" s="37"/>
      <c r="H97" s="15"/>
      <c r="I97" s="37"/>
      <c r="J97" s="15" t="s">
        <v>23</v>
      </c>
      <c r="K97" s="15" t="s">
        <v>24</v>
      </c>
      <c r="L97" s="57">
        <v>5000241964</v>
      </c>
      <c r="M97" s="87">
        <v>43704</v>
      </c>
      <c r="N97" s="87">
        <v>43769</v>
      </c>
      <c r="O97" s="31">
        <v>2800</v>
      </c>
      <c r="P97" s="31">
        <v>2992.64</v>
      </c>
      <c r="Q97" s="32"/>
    </row>
    <row r="98" spans="2:17" s="6" customFormat="1" ht="42.75">
      <c r="B98" s="167" t="s">
        <v>266</v>
      </c>
      <c r="C98" s="9" t="s">
        <v>267</v>
      </c>
      <c r="D98" s="232"/>
      <c r="E98" s="157" t="s">
        <v>12</v>
      </c>
      <c r="F98" s="157"/>
      <c r="G98" s="157"/>
      <c r="H98" s="157"/>
      <c r="I98" s="157"/>
      <c r="J98" s="157" t="s">
        <v>23</v>
      </c>
      <c r="K98" s="201" t="s">
        <v>131</v>
      </c>
      <c r="L98" s="189" t="s">
        <v>268</v>
      </c>
      <c r="M98" s="179">
        <v>43712</v>
      </c>
      <c r="N98" s="165" t="s">
        <v>110</v>
      </c>
      <c r="O98" s="31">
        <v>8093.94</v>
      </c>
      <c r="P98" s="31"/>
      <c r="Q98" s="153"/>
    </row>
    <row r="99" spans="2:17" s="6" customFormat="1" ht="14.25">
      <c r="B99" s="168"/>
      <c r="C99" s="11" t="s">
        <v>252</v>
      </c>
      <c r="D99" s="233"/>
      <c r="E99" s="158"/>
      <c r="F99" s="158"/>
      <c r="G99" s="158"/>
      <c r="H99" s="158"/>
      <c r="I99" s="158"/>
      <c r="J99" s="158"/>
      <c r="K99" s="202"/>
      <c r="L99" s="190"/>
      <c r="M99" s="190"/>
      <c r="N99" s="166"/>
      <c r="O99" s="31">
        <v>2913.82</v>
      </c>
      <c r="P99" s="31"/>
      <c r="Q99" s="154"/>
    </row>
    <row r="100" spans="2:17" ht="57">
      <c r="B100" s="167" t="s">
        <v>269</v>
      </c>
      <c r="C100" s="11" t="s">
        <v>270</v>
      </c>
      <c r="D100" s="203"/>
      <c r="E100" s="157" t="s">
        <v>12</v>
      </c>
      <c r="F100" s="157"/>
      <c r="G100" s="157"/>
      <c r="H100" s="157"/>
      <c r="I100" s="157"/>
      <c r="J100" s="157" t="s">
        <v>23</v>
      </c>
      <c r="K100" s="201" t="s">
        <v>131</v>
      </c>
      <c r="L100" s="189" t="s">
        <v>271</v>
      </c>
      <c r="M100" s="179">
        <v>43719</v>
      </c>
      <c r="N100" s="179" t="s">
        <v>110</v>
      </c>
      <c r="O100" s="31">
        <v>17507.69</v>
      </c>
      <c r="P100" s="153"/>
      <c r="Q100" s="153"/>
    </row>
    <row r="101" spans="1:17" s="96" customFormat="1" ht="14.25">
      <c r="A101" s="97"/>
      <c r="B101" s="168"/>
      <c r="C101" s="11" t="s">
        <v>252</v>
      </c>
      <c r="D101" s="204"/>
      <c r="E101" s="158"/>
      <c r="F101" s="158"/>
      <c r="G101" s="158"/>
      <c r="H101" s="158"/>
      <c r="I101" s="158"/>
      <c r="J101" s="158"/>
      <c r="K101" s="202"/>
      <c r="L101" s="190"/>
      <c r="M101" s="190"/>
      <c r="N101" s="180"/>
      <c r="O101" s="32">
        <v>6302.77</v>
      </c>
      <c r="P101" s="154"/>
      <c r="Q101" s="154"/>
    </row>
    <row r="102" spans="2:17" ht="28.5">
      <c r="B102" s="14" t="s">
        <v>272</v>
      </c>
      <c r="C102" s="11" t="s">
        <v>273</v>
      </c>
      <c r="D102" s="15"/>
      <c r="E102" s="15" t="s">
        <v>12</v>
      </c>
      <c r="F102" s="37"/>
      <c r="G102" s="15"/>
      <c r="H102" s="37"/>
      <c r="I102" s="37"/>
      <c r="J102" s="15" t="s">
        <v>23</v>
      </c>
      <c r="K102" s="98" t="s">
        <v>15</v>
      </c>
      <c r="L102" s="57" t="s">
        <v>274</v>
      </c>
      <c r="M102" s="39">
        <v>43720</v>
      </c>
      <c r="N102" s="34">
        <v>43799</v>
      </c>
      <c r="O102" s="31">
        <v>3510</v>
      </c>
      <c r="P102" s="31">
        <v>3665.84</v>
      </c>
      <c r="Q102" s="32"/>
    </row>
    <row r="103" spans="2:17" ht="42.75">
      <c r="B103" s="167" t="s">
        <v>275</v>
      </c>
      <c r="C103" s="9" t="s">
        <v>276</v>
      </c>
      <c r="D103" s="203"/>
      <c r="E103" s="157" t="s">
        <v>12</v>
      </c>
      <c r="F103" s="157"/>
      <c r="G103" s="157"/>
      <c r="H103" s="157"/>
      <c r="I103" s="157"/>
      <c r="J103" s="157" t="s">
        <v>23</v>
      </c>
      <c r="K103" s="201" t="s">
        <v>131</v>
      </c>
      <c r="L103" s="189" t="s">
        <v>277</v>
      </c>
      <c r="M103" s="179">
        <v>43724</v>
      </c>
      <c r="N103" s="179" t="s">
        <v>110</v>
      </c>
      <c r="O103" s="31">
        <v>21474.23</v>
      </c>
      <c r="P103" s="153"/>
      <c r="Q103" s="153"/>
    </row>
    <row r="104" spans="2:17" s="96" customFormat="1" ht="14.25">
      <c r="B104" s="168"/>
      <c r="C104" s="11" t="s">
        <v>252</v>
      </c>
      <c r="D104" s="204"/>
      <c r="E104" s="158"/>
      <c r="F104" s="158"/>
      <c r="G104" s="158"/>
      <c r="H104" s="158"/>
      <c r="I104" s="158"/>
      <c r="J104" s="158"/>
      <c r="K104" s="202"/>
      <c r="L104" s="190"/>
      <c r="M104" s="190"/>
      <c r="N104" s="180"/>
      <c r="O104" s="32">
        <v>7730.72</v>
      </c>
      <c r="P104" s="154"/>
      <c r="Q104" s="154"/>
    </row>
    <row r="105" spans="2:17" ht="42.75">
      <c r="B105" s="14" t="s">
        <v>128</v>
      </c>
      <c r="C105" s="10" t="s">
        <v>278</v>
      </c>
      <c r="D105" s="15"/>
      <c r="E105" s="15" t="s">
        <v>12</v>
      </c>
      <c r="F105" s="37"/>
      <c r="G105" s="15"/>
      <c r="H105" s="37"/>
      <c r="I105" s="37"/>
      <c r="J105" s="15" t="s">
        <v>23</v>
      </c>
      <c r="K105" s="98" t="s">
        <v>24</v>
      </c>
      <c r="L105" s="57">
        <v>5000243381</v>
      </c>
      <c r="M105" s="39">
        <v>43726</v>
      </c>
      <c r="N105" s="34">
        <v>44104</v>
      </c>
      <c r="O105" s="31">
        <v>10900</v>
      </c>
      <c r="P105" s="31"/>
      <c r="Q105" s="32"/>
    </row>
    <row r="106" spans="2:17" ht="42.75">
      <c r="B106" s="14" t="s">
        <v>280</v>
      </c>
      <c r="C106" s="10" t="s">
        <v>283</v>
      </c>
      <c r="D106" s="15"/>
      <c r="E106" s="15" t="s">
        <v>12</v>
      </c>
      <c r="F106" s="37"/>
      <c r="G106" s="15"/>
      <c r="H106" s="37"/>
      <c r="I106" s="37"/>
      <c r="J106" s="15" t="s">
        <v>23</v>
      </c>
      <c r="K106" s="98" t="s">
        <v>24</v>
      </c>
      <c r="L106" s="57">
        <v>5000243493</v>
      </c>
      <c r="M106" s="39">
        <v>43727</v>
      </c>
      <c r="N106" s="34" t="s">
        <v>279</v>
      </c>
      <c r="O106" s="31">
        <v>11250</v>
      </c>
      <c r="P106" s="31"/>
      <c r="Q106" s="32"/>
    </row>
    <row r="107" spans="2:17" ht="42.75">
      <c r="B107" s="14" t="s">
        <v>281</v>
      </c>
      <c r="C107" s="10" t="s">
        <v>282</v>
      </c>
      <c r="D107" s="15"/>
      <c r="E107" s="15" t="s">
        <v>12</v>
      </c>
      <c r="F107" s="37"/>
      <c r="G107" s="15"/>
      <c r="H107" s="37"/>
      <c r="I107" s="37"/>
      <c r="J107" s="15" t="s">
        <v>23</v>
      </c>
      <c r="K107" s="98" t="s">
        <v>15</v>
      </c>
      <c r="L107" s="57">
        <v>5000243798</v>
      </c>
      <c r="M107" s="39">
        <v>43732</v>
      </c>
      <c r="N107" s="34">
        <v>44316</v>
      </c>
      <c r="O107" s="31">
        <v>8186.35</v>
      </c>
      <c r="P107" s="31"/>
      <c r="Q107" s="32"/>
    </row>
    <row r="108" spans="2:17" ht="42.75">
      <c r="B108" s="14" t="s">
        <v>287</v>
      </c>
      <c r="C108" s="10" t="s">
        <v>288</v>
      </c>
      <c r="D108" s="15"/>
      <c r="E108" s="15" t="s">
        <v>12</v>
      </c>
      <c r="F108" s="37"/>
      <c r="G108" s="15"/>
      <c r="H108" s="37"/>
      <c r="I108" s="37"/>
      <c r="J108" s="15" t="s">
        <v>23</v>
      </c>
      <c r="K108" s="98" t="s">
        <v>24</v>
      </c>
      <c r="L108" s="57">
        <v>5000244065</v>
      </c>
      <c r="M108" s="39">
        <v>43733</v>
      </c>
      <c r="N108" s="34">
        <v>44316</v>
      </c>
      <c r="O108" s="31">
        <v>11600</v>
      </c>
      <c r="P108" s="31"/>
      <c r="Q108" s="32"/>
    </row>
    <row r="109" spans="2:17" ht="42.75">
      <c r="B109" s="14" t="s">
        <v>284</v>
      </c>
      <c r="C109" s="10" t="s">
        <v>285</v>
      </c>
      <c r="D109" s="15"/>
      <c r="E109" s="15" t="s">
        <v>12</v>
      </c>
      <c r="F109" s="37"/>
      <c r="G109" s="15"/>
      <c r="H109" s="37"/>
      <c r="I109" s="37"/>
      <c r="J109" s="15" t="s">
        <v>23</v>
      </c>
      <c r="K109" s="98" t="s">
        <v>15</v>
      </c>
      <c r="L109" s="57" t="s">
        <v>286</v>
      </c>
      <c r="M109" s="39">
        <v>43738</v>
      </c>
      <c r="N109" s="34">
        <v>43799</v>
      </c>
      <c r="O109" s="31">
        <v>1800</v>
      </c>
      <c r="P109" s="31">
        <v>1879.92</v>
      </c>
      <c r="Q109" s="32"/>
    </row>
    <row r="110" spans="2:17" ht="42.75">
      <c r="B110" s="14" t="s">
        <v>289</v>
      </c>
      <c r="C110" s="10" t="s">
        <v>290</v>
      </c>
      <c r="D110" s="15"/>
      <c r="E110" s="15" t="s">
        <v>12</v>
      </c>
      <c r="F110" s="37"/>
      <c r="G110" s="15"/>
      <c r="H110" s="37"/>
      <c r="I110" s="37"/>
      <c r="J110" s="98" t="s">
        <v>43</v>
      </c>
      <c r="K110" s="98" t="s">
        <v>24</v>
      </c>
      <c r="L110" s="57" t="s">
        <v>291</v>
      </c>
      <c r="M110" s="39">
        <v>43740</v>
      </c>
      <c r="N110" s="34" t="s">
        <v>292</v>
      </c>
      <c r="O110" s="31">
        <v>88372.58</v>
      </c>
      <c r="P110" s="31"/>
      <c r="Q110" s="32"/>
    </row>
    <row r="111" spans="2:17" ht="14.25">
      <c r="B111" s="14" t="s">
        <v>293</v>
      </c>
      <c r="C111" s="10" t="s">
        <v>294</v>
      </c>
      <c r="D111" s="15"/>
      <c r="E111" s="15" t="s">
        <v>12</v>
      </c>
      <c r="F111" s="37"/>
      <c r="G111" s="15"/>
      <c r="H111" s="37"/>
      <c r="I111" s="37"/>
      <c r="J111" s="15" t="s">
        <v>23</v>
      </c>
      <c r="K111" s="98" t="s">
        <v>24</v>
      </c>
      <c r="L111" s="57">
        <v>5000244795</v>
      </c>
      <c r="M111" s="39">
        <v>43745</v>
      </c>
      <c r="N111" s="34">
        <v>76687</v>
      </c>
      <c r="O111" s="31">
        <v>2490</v>
      </c>
      <c r="P111" s="31">
        <v>2661.31</v>
      </c>
      <c r="Q111" s="32"/>
    </row>
    <row r="112" spans="2:17" ht="38.25">
      <c r="B112" s="14" t="s">
        <v>295</v>
      </c>
      <c r="C112" s="11" t="s">
        <v>296</v>
      </c>
      <c r="D112" s="15"/>
      <c r="E112" s="15" t="s">
        <v>12</v>
      </c>
      <c r="F112" s="37"/>
      <c r="G112" s="15"/>
      <c r="H112" s="37"/>
      <c r="I112" s="37"/>
      <c r="J112" s="15" t="s">
        <v>23</v>
      </c>
      <c r="K112" s="99" t="s">
        <v>16</v>
      </c>
      <c r="L112" s="57">
        <v>5000244982</v>
      </c>
      <c r="M112" s="39">
        <v>43747</v>
      </c>
      <c r="N112" s="34" t="s">
        <v>279</v>
      </c>
      <c r="O112" s="31">
        <v>5249.55</v>
      </c>
      <c r="P112" s="31"/>
      <c r="Q112" s="32"/>
    </row>
    <row r="113" spans="2:17" ht="42.75">
      <c r="B113" s="14" t="s">
        <v>297</v>
      </c>
      <c r="C113" s="11" t="s">
        <v>298</v>
      </c>
      <c r="D113" s="15"/>
      <c r="E113" s="15" t="s">
        <v>12</v>
      </c>
      <c r="F113" s="37"/>
      <c r="G113" s="15"/>
      <c r="H113" s="37"/>
      <c r="I113" s="37"/>
      <c r="J113" s="15" t="s">
        <v>23</v>
      </c>
      <c r="K113" s="98" t="s">
        <v>24</v>
      </c>
      <c r="L113" s="57">
        <v>5000245557</v>
      </c>
      <c r="M113" s="39">
        <v>43753</v>
      </c>
      <c r="N113" s="34">
        <v>44196</v>
      </c>
      <c r="O113" s="31">
        <v>30000</v>
      </c>
      <c r="P113" s="31">
        <f>6242+6242+1550.61</f>
        <v>14034.61</v>
      </c>
      <c r="Q113" s="32"/>
    </row>
    <row r="114" spans="2:17" ht="57.75" customHeight="1">
      <c r="B114" s="14" t="s">
        <v>300</v>
      </c>
      <c r="C114" s="10" t="s">
        <v>299</v>
      </c>
      <c r="D114" s="15"/>
      <c r="E114" s="15" t="s">
        <v>12</v>
      </c>
      <c r="F114" s="37"/>
      <c r="G114" s="15"/>
      <c r="H114" s="15"/>
      <c r="I114" s="37"/>
      <c r="J114" s="15" t="s">
        <v>23</v>
      </c>
      <c r="K114" s="98" t="s">
        <v>15</v>
      </c>
      <c r="L114" s="57">
        <v>5000245877</v>
      </c>
      <c r="M114" s="39">
        <v>43754</v>
      </c>
      <c r="N114" s="34" t="s">
        <v>110</v>
      </c>
      <c r="O114" s="31">
        <v>9563.6</v>
      </c>
      <c r="P114" s="31"/>
      <c r="Q114" s="32"/>
    </row>
    <row r="115" spans="2:17" s="4" customFormat="1" ht="42" customHeight="1">
      <c r="B115" s="14" t="s">
        <v>301</v>
      </c>
      <c r="C115" s="11" t="s">
        <v>302</v>
      </c>
      <c r="D115" s="100" t="s">
        <v>12</v>
      </c>
      <c r="E115" s="100"/>
      <c r="F115" s="100"/>
      <c r="G115" s="100"/>
      <c r="H115" s="100"/>
      <c r="I115" s="100"/>
      <c r="J115" s="98" t="s">
        <v>23</v>
      </c>
      <c r="K115" s="98" t="s">
        <v>15</v>
      </c>
      <c r="L115" s="101" t="s">
        <v>303</v>
      </c>
      <c r="M115" s="101">
        <v>43756</v>
      </c>
      <c r="N115" s="102">
        <v>43830</v>
      </c>
      <c r="O115" s="103">
        <v>15000</v>
      </c>
      <c r="P115" s="103">
        <v>18436.8</v>
      </c>
      <c r="Q115" s="104"/>
    </row>
    <row r="116" spans="2:17" s="4" customFormat="1" ht="38.25">
      <c r="B116" s="14" t="s">
        <v>304</v>
      </c>
      <c r="C116" s="105" t="s">
        <v>305</v>
      </c>
      <c r="D116" s="100"/>
      <c r="E116" s="100" t="s">
        <v>12</v>
      </c>
      <c r="F116" s="100"/>
      <c r="G116" s="100"/>
      <c r="H116" s="100"/>
      <c r="I116" s="100"/>
      <c r="J116" s="98" t="s">
        <v>23</v>
      </c>
      <c r="K116" s="98" t="s">
        <v>24</v>
      </c>
      <c r="L116" s="57">
        <v>5000246267</v>
      </c>
      <c r="M116" s="101">
        <v>43760</v>
      </c>
      <c r="N116" s="102">
        <v>44255</v>
      </c>
      <c r="O116" s="103">
        <v>23950</v>
      </c>
      <c r="P116" s="103"/>
      <c r="Q116" s="104"/>
    </row>
    <row r="117" spans="2:17" s="4" customFormat="1" ht="38.25">
      <c r="B117" s="14" t="s">
        <v>306</v>
      </c>
      <c r="C117" s="105" t="s">
        <v>307</v>
      </c>
      <c r="D117" s="100"/>
      <c r="E117" s="100" t="s">
        <v>12</v>
      </c>
      <c r="F117" s="100"/>
      <c r="G117" s="100"/>
      <c r="H117" s="100"/>
      <c r="I117" s="100"/>
      <c r="J117" s="98" t="s">
        <v>23</v>
      </c>
      <c r="K117" s="98" t="s">
        <v>24</v>
      </c>
      <c r="L117" s="57">
        <v>5000246270</v>
      </c>
      <c r="M117" s="101">
        <v>43760</v>
      </c>
      <c r="N117" s="102">
        <v>44255</v>
      </c>
      <c r="O117" s="103">
        <v>25000</v>
      </c>
      <c r="P117" s="103"/>
      <c r="Q117" s="104"/>
    </row>
    <row r="118" spans="2:17" s="106" customFormat="1" ht="38.25">
      <c r="B118" s="107" t="s">
        <v>308</v>
      </c>
      <c r="C118" s="108" t="s">
        <v>309</v>
      </c>
      <c r="D118" s="15" t="s">
        <v>12</v>
      </c>
      <c r="E118" s="107"/>
      <c r="F118" s="107"/>
      <c r="G118" s="107"/>
      <c r="H118" s="107"/>
      <c r="I118" s="107"/>
      <c r="J118" s="15" t="s">
        <v>23</v>
      </c>
      <c r="K118" s="98" t="s">
        <v>15</v>
      </c>
      <c r="L118" s="109" t="s">
        <v>310</v>
      </c>
      <c r="M118" s="101">
        <v>43767</v>
      </c>
      <c r="N118" s="102">
        <v>43830</v>
      </c>
      <c r="O118" s="31">
        <v>31000</v>
      </c>
      <c r="P118" s="31">
        <v>33132.82</v>
      </c>
      <c r="Q118" s="110"/>
    </row>
    <row r="119" spans="2:17" ht="57">
      <c r="B119" s="123" t="s">
        <v>311</v>
      </c>
      <c r="C119" s="51" t="s">
        <v>312</v>
      </c>
      <c r="D119" s="15"/>
      <c r="E119" s="15" t="s">
        <v>12</v>
      </c>
      <c r="F119" s="37"/>
      <c r="G119" s="15"/>
      <c r="H119" s="37"/>
      <c r="I119" s="37"/>
      <c r="J119" s="15" t="s">
        <v>23</v>
      </c>
      <c r="K119" s="98" t="s">
        <v>258</v>
      </c>
      <c r="L119" s="57" t="s">
        <v>313</v>
      </c>
      <c r="M119" s="39">
        <v>43767</v>
      </c>
      <c r="N119" s="34" t="s">
        <v>314</v>
      </c>
      <c r="O119" s="31">
        <v>1500</v>
      </c>
      <c r="P119" s="31">
        <f>1044</f>
        <v>1044</v>
      </c>
      <c r="Q119" s="32"/>
    </row>
    <row r="120" spans="2:17" s="4" customFormat="1" ht="28.5">
      <c r="B120" s="14" t="s">
        <v>315</v>
      </c>
      <c r="C120" s="11" t="s">
        <v>316</v>
      </c>
      <c r="D120" s="15"/>
      <c r="E120" s="15" t="s">
        <v>12</v>
      </c>
      <c r="F120" s="37"/>
      <c r="G120" s="37"/>
      <c r="H120" s="37"/>
      <c r="I120" s="37"/>
      <c r="J120" s="15" t="s">
        <v>23</v>
      </c>
      <c r="K120" s="98" t="s">
        <v>24</v>
      </c>
      <c r="L120" s="57">
        <v>5000247197</v>
      </c>
      <c r="M120" s="39">
        <v>43768</v>
      </c>
      <c r="N120" s="34" t="s">
        <v>447</v>
      </c>
      <c r="O120" s="38">
        <v>9811.21</v>
      </c>
      <c r="P120" s="31"/>
      <c r="Q120" s="77"/>
    </row>
    <row r="121" spans="2:17" s="6" customFormat="1" ht="42.75">
      <c r="B121" s="22" t="s">
        <v>49</v>
      </c>
      <c r="C121" s="60" t="s">
        <v>318</v>
      </c>
      <c r="D121" s="57"/>
      <c r="E121" s="57" t="s">
        <v>12</v>
      </c>
      <c r="F121" s="57"/>
      <c r="G121" s="57"/>
      <c r="H121" s="57"/>
      <c r="I121" s="57"/>
      <c r="J121" s="28" t="s">
        <v>23</v>
      </c>
      <c r="K121" s="28" t="s">
        <v>16</v>
      </c>
      <c r="L121" s="39" t="s">
        <v>317</v>
      </c>
      <c r="M121" s="39">
        <v>43774</v>
      </c>
      <c r="N121" s="34">
        <v>43799</v>
      </c>
      <c r="O121" s="58">
        <v>12000</v>
      </c>
      <c r="P121" s="58">
        <f>6240+6240</f>
        <v>12480</v>
      </c>
      <c r="Q121" s="33"/>
    </row>
    <row r="122" spans="2:17" s="4" customFormat="1" ht="42.75">
      <c r="B122" s="14" t="s">
        <v>319</v>
      </c>
      <c r="C122" s="11" t="s">
        <v>320</v>
      </c>
      <c r="D122" s="37"/>
      <c r="E122" s="37" t="s">
        <v>12</v>
      </c>
      <c r="F122" s="37"/>
      <c r="G122" s="37"/>
      <c r="H122" s="37"/>
      <c r="I122" s="37"/>
      <c r="J122" s="28" t="s">
        <v>23</v>
      </c>
      <c r="K122" s="28" t="s">
        <v>16</v>
      </c>
      <c r="L122" s="15">
        <v>5000249565</v>
      </c>
      <c r="M122" s="29">
        <v>43789</v>
      </c>
      <c r="N122" s="30">
        <v>44746</v>
      </c>
      <c r="O122" s="31">
        <v>44226.82</v>
      </c>
      <c r="P122" s="31"/>
      <c r="Q122" s="32"/>
    </row>
    <row r="123" spans="2:17" s="4" customFormat="1" ht="42.75">
      <c r="B123" s="14" t="s">
        <v>321</v>
      </c>
      <c r="C123" s="11" t="s">
        <v>322</v>
      </c>
      <c r="D123" s="37"/>
      <c r="E123" s="37" t="s">
        <v>12</v>
      </c>
      <c r="F123" s="37"/>
      <c r="G123" s="37"/>
      <c r="H123" s="37"/>
      <c r="I123" s="37"/>
      <c r="J123" s="28" t="s">
        <v>23</v>
      </c>
      <c r="K123" s="28" t="s">
        <v>16</v>
      </c>
      <c r="L123" s="15">
        <v>5000249621</v>
      </c>
      <c r="M123" s="29">
        <v>43789</v>
      </c>
      <c r="N123" s="30">
        <v>45048</v>
      </c>
      <c r="O123" s="31">
        <v>42736.08</v>
      </c>
      <c r="P123" s="31"/>
      <c r="Q123" s="32"/>
    </row>
    <row r="124" spans="2:17" s="4" customFormat="1" ht="41.25" customHeight="1">
      <c r="B124" s="14" t="s">
        <v>323</v>
      </c>
      <c r="C124" s="11" t="s">
        <v>371</v>
      </c>
      <c r="D124" s="37" t="s">
        <v>12</v>
      </c>
      <c r="E124" s="37"/>
      <c r="F124" s="15"/>
      <c r="G124" s="15"/>
      <c r="H124" s="15"/>
      <c r="I124" s="15"/>
      <c r="J124" s="28" t="s">
        <v>43</v>
      </c>
      <c r="K124" s="98" t="s">
        <v>15</v>
      </c>
      <c r="L124" s="15">
        <v>5000249962</v>
      </c>
      <c r="M124" s="30">
        <v>43794</v>
      </c>
      <c r="N124" s="30">
        <v>44926</v>
      </c>
      <c r="O124" s="32">
        <v>2600</v>
      </c>
      <c r="P124" s="32">
        <f>1750</f>
        <v>1750</v>
      </c>
      <c r="Q124" s="32"/>
    </row>
    <row r="125" spans="2:17" ht="42.75">
      <c r="B125" s="111" t="s">
        <v>326</v>
      </c>
      <c r="C125" s="116" t="s">
        <v>325</v>
      </c>
      <c r="D125" s="15"/>
      <c r="E125" s="15" t="s">
        <v>12</v>
      </c>
      <c r="F125" s="113"/>
      <c r="G125" s="113"/>
      <c r="H125" s="113"/>
      <c r="I125" s="113"/>
      <c r="J125" s="15" t="s">
        <v>43</v>
      </c>
      <c r="K125" s="15" t="s">
        <v>24</v>
      </c>
      <c r="L125" s="115" t="s">
        <v>324</v>
      </c>
      <c r="M125" s="114">
        <v>43795</v>
      </c>
      <c r="N125" s="34">
        <v>44469</v>
      </c>
      <c r="O125" s="31">
        <v>36928.26</v>
      </c>
      <c r="P125" s="113"/>
      <c r="Q125" s="112"/>
    </row>
    <row r="126" spans="2:17" s="4" customFormat="1" ht="28.5">
      <c r="B126" s="14" t="s">
        <v>246</v>
      </c>
      <c r="C126" s="10" t="s">
        <v>327</v>
      </c>
      <c r="D126" s="100"/>
      <c r="E126" s="100"/>
      <c r="F126" s="100"/>
      <c r="G126" s="100" t="s">
        <v>12</v>
      </c>
      <c r="H126" s="100"/>
      <c r="I126" s="100"/>
      <c r="J126" s="98" t="s">
        <v>23</v>
      </c>
      <c r="K126" s="15" t="s">
        <v>15</v>
      </c>
      <c r="L126" s="57" t="s">
        <v>328</v>
      </c>
      <c r="M126" s="101">
        <v>43802</v>
      </c>
      <c r="N126" s="29" t="s">
        <v>197</v>
      </c>
      <c r="O126" s="103">
        <v>1713.5</v>
      </c>
      <c r="P126" s="103"/>
      <c r="Q126" s="104"/>
    </row>
    <row r="127" spans="2:17" ht="38.25">
      <c r="B127" s="118" t="s">
        <v>330</v>
      </c>
      <c r="C127" s="117" t="s">
        <v>329</v>
      </c>
      <c r="D127" s="15"/>
      <c r="E127" s="15" t="s">
        <v>12</v>
      </c>
      <c r="F127" s="37"/>
      <c r="G127" s="15"/>
      <c r="H127" s="37"/>
      <c r="I127" s="37"/>
      <c r="J127" s="15" t="s">
        <v>23</v>
      </c>
      <c r="K127" s="95" t="s">
        <v>16</v>
      </c>
      <c r="L127" s="57">
        <v>5000251266</v>
      </c>
      <c r="M127" s="39">
        <v>43804</v>
      </c>
      <c r="N127" s="34">
        <v>43830</v>
      </c>
      <c r="O127" s="31">
        <v>2200</v>
      </c>
      <c r="P127" s="31">
        <v>2288</v>
      </c>
      <c r="Q127" s="32"/>
    </row>
    <row r="128" spans="2:17" s="4" customFormat="1" ht="99.75">
      <c r="B128" s="14" t="s">
        <v>331</v>
      </c>
      <c r="C128" s="10" t="s">
        <v>332</v>
      </c>
      <c r="D128" s="100"/>
      <c r="E128" s="100" t="s">
        <v>12</v>
      </c>
      <c r="F128" s="100"/>
      <c r="G128" s="100"/>
      <c r="H128" s="100"/>
      <c r="I128" s="100"/>
      <c r="J128" s="98" t="s">
        <v>23</v>
      </c>
      <c r="K128" s="15" t="s">
        <v>15</v>
      </c>
      <c r="L128" s="57">
        <v>5000251747</v>
      </c>
      <c r="M128" s="101">
        <v>43808</v>
      </c>
      <c r="N128" s="29">
        <v>43840</v>
      </c>
      <c r="O128" s="103">
        <v>3079</v>
      </c>
      <c r="P128" s="103"/>
      <c r="Q128" s="104"/>
    </row>
    <row r="129" spans="2:17" s="4" customFormat="1" ht="25.5">
      <c r="B129" s="14" t="s">
        <v>323</v>
      </c>
      <c r="C129" s="11" t="s">
        <v>372</v>
      </c>
      <c r="D129" s="37"/>
      <c r="E129" s="37" t="s">
        <v>12</v>
      </c>
      <c r="F129" s="15"/>
      <c r="G129" s="15"/>
      <c r="H129" s="15"/>
      <c r="I129" s="15"/>
      <c r="J129" s="98" t="s">
        <v>23</v>
      </c>
      <c r="K129" s="98" t="s">
        <v>15</v>
      </c>
      <c r="L129" s="15">
        <v>5000252122</v>
      </c>
      <c r="M129" s="30">
        <v>43810</v>
      </c>
      <c r="N129" s="30">
        <v>44196</v>
      </c>
      <c r="O129" s="32">
        <v>1600</v>
      </c>
      <c r="P129" s="32"/>
      <c r="Q129" s="32"/>
    </row>
    <row r="130" spans="2:17" ht="42.75">
      <c r="B130" s="118" t="s">
        <v>333</v>
      </c>
      <c r="C130" s="117" t="s">
        <v>334</v>
      </c>
      <c r="D130" s="15"/>
      <c r="E130" s="15" t="s">
        <v>12</v>
      </c>
      <c r="F130" s="37"/>
      <c r="G130" s="15"/>
      <c r="H130" s="37"/>
      <c r="I130" s="37"/>
      <c r="J130" s="15" t="s">
        <v>23</v>
      </c>
      <c r="K130" s="95" t="s">
        <v>16</v>
      </c>
      <c r="L130" s="57">
        <v>5000252389</v>
      </c>
      <c r="M130" s="39">
        <v>43815</v>
      </c>
      <c r="N130" s="34">
        <v>43847</v>
      </c>
      <c r="O130" s="31">
        <v>1400</v>
      </c>
      <c r="P130" s="31">
        <v>1618.4</v>
      </c>
      <c r="Q130" s="32"/>
    </row>
    <row r="131" spans="2:17" s="4" customFormat="1" ht="28.5">
      <c r="B131" s="14" t="s">
        <v>338</v>
      </c>
      <c r="C131" s="117" t="s">
        <v>337</v>
      </c>
      <c r="D131" s="100"/>
      <c r="E131" s="100" t="s">
        <v>12</v>
      </c>
      <c r="F131" s="100"/>
      <c r="G131" s="100"/>
      <c r="H131" s="100"/>
      <c r="I131" s="100"/>
      <c r="J131" s="98" t="s">
        <v>23</v>
      </c>
      <c r="K131" s="15" t="s">
        <v>15</v>
      </c>
      <c r="L131" s="57">
        <v>5000252754</v>
      </c>
      <c r="M131" s="101">
        <v>43816</v>
      </c>
      <c r="N131" s="29" t="s">
        <v>431</v>
      </c>
      <c r="O131" s="103">
        <v>2200</v>
      </c>
      <c r="P131" s="103"/>
      <c r="Q131" s="104"/>
    </row>
    <row r="132" spans="2:17" s="4" customFormat="1" ht="28.5">
      <c r="B132" s="14" t="s">
        <v>336</v>
      </c>
      <c r="C132" s="117" t="s">
        <v>335</v>
      </c>
      <c r="D132" s="100"/>
      <c r="E132" s="100" t="s">
        <v>12</v>
      </c>
      <c r="F132" s="100"/>
      <c r="G132" s="100"/>
      <c r="H132" s="100"/>
      <c r="I132" s="100"/>
      <c r="J132" s="98" t="s">
        <v>23</v>
      </c>
      <c r="K132" s="15" t="s">
        <v>15</v>
      </c>
      <c r="L132" s="57">
        <v>5000252759</v>
      </c>
      <c r="M132" s="101">
        <v>43816</v>
      </c>
      <c r="N132" s="29">
        <v>44469</v>
      </c>
      <c r="O132" s="103">
        <v>2990</v>
      </c>
      <c r="P132" s="103"/>
      <c r="Q132" s="104"/>
    </row>
    <row r="133" spans="2:17" s="4" customFormat="1" ht="28.5">
      <c r="B133" s="120" t="s">
        <v>358</v>
      </c>
      <c r="C133" s="119" t="s">
        <v>359</v>
      </c>
      <c r="D133" s="15"/>
      <c r="E133" s="15"/>
      <c r="F133" s="37"/>
      <c r="G133" s="37"/>
      <c r="H133" s="15"/>
      <c r="I133" s="15" t="s">
        <v>12</v>
      </c>
      <c r="J133" s="15" t="s">
        <v>23</v>
      </c>
      <c r="K133" s="98" t="s">
        <v>15</v>
      </c>
      <c r="L133" s="57" t="s">
        <v>360</v>
      </c>
      <c r="M133" s="39">
        <v>43817</v>
      </c>
      <c r="N133" s="34">
        <v>43830</v>
      </c>
      <c r="O133" s="38">
        <v>1200</v>
      </c>
      <c r="P133" s="31">
        <v>1250</v>
      </c>
      <c r="Q133" s="64"/>
    </row>
    <row r="134" spans="2:17" s="4" customFormat="1" ht="28.5">
      <c r="B134" s="14" t="s">
        <v>339</v>
      </c>
      <c r="C134" s="105" t="s">
        <v>340</v>
      </c>
      <c r="D134" s="100"/>
      <c r="E134" s="100" t="s">
        <v>12</v>
      </c>
      <c r="F134" s="100"/>
      <c r="G134" s="100"/>
      <c r="H134" s="100"/>
      <c r="I134" s="100"/>
      <c r="J134" s="98" t="s">
        <v>23</v>
      </c>
      <c r="K134" s="15" t="s">
        <v>15</v>
      </c>
      <c r="L134" s="57" t="s">
        <v>341</v>
      </c>
      <c r="M134" s="101">
        <v>43818</v>
      </c>
      <c r="N134" s="29">
        <v>43830</v>
      </c>
      <c r="O134" s="103">
        <v>1680</v>
      </c>
      <c r="P134" s="103">
        <v>1344</v>
      </c>
      <c r="Q134" s="104"/>
    </row>
    <row r="135" spans="2:17" s="4" customFormat="1" ht="42.75">
      <c r="B135" s="147" t="s">
        <v>542</v>
      </c>
      <c r="C135" s="11" t="s">
        <v>543</v>
      </c>
      <c r="D135" s="37"/>
      <c r="E135" s="15"/>
      <c r="F135" s="37"/>
      <c r="G135" s="37"/>
      <c r="H135" s="37" t="s">
        <v>12</v>
      </c>
      <c r="I135" s="37"/>
      <c r="J135" s="15" t="s">
        <v>450</v>
      </c>
      <c r="K135" s="15" t="s">
        <v>15</v>
      </c>
      <c r="L135" s="28" t="s">
        <v>544</v>
      </c>
      <c r="M135" s="39">
        <v>43818</v>
      </c>
      <c r="N135" s="145">
        <v>43861</v>
      </c>
      <c r="O135" s="31">
        <v>4000</v>
      </c>
      <c r="P135" s="31"/>
      <c r="Q135" s="32"/>
    </row>
    <row r="136" spans="2:17" s="4" customFormat="1" ht="42.75">
      <c r="B136" s="14" t="s">
        <v>342</v>
      </c>
      <c r="C136" s="119" t="s">
        <v>343</v>
      </c>
      <c r="D136" s="15" t="s">
        <v>12</v>
      </c>
      <c r="E136" s="15"/>
      <c r="F136" s="37"/>
      <c r="G136" s="37"/>
      <c r="H136" s="15"/>
      <c r="I136" s="37"/>
      <c r="J136" s="15" t="s">
        <v>23</v>
      </c>
      <c r="K136" s="98" t="s">
        <v>15</v>
      </c>
      <c r="L136" s="57" t="s">
        <v>344</v>
      </c>
      <c r="M136" s="39">
        <v>43818</v>
      </c>
      <c r="N136" s="34">
        <v>43830</v>
      </c>
      <c r="O136" s="38">
        <v>2000</v>
      </c>
      <c r="P136" s="31">
        <v>2458.24</v>
      </c>
      <c r="Q136" s="77"/>
    </row>
    <row r="137" spans="2:17" s="4" customFormat="1" ht="28.5">
      <c r="B137" s="46" t="s">
        <v>382</v>
      </c>
      <c r="C137" s="11" t="s">
        <v>383</v>
      </c>
      <c r="D137" s="15" t="s">
        <v>12</v>
      </c>
      <c r="E137" s="92"/>
      <c r="F137" s="37"/>
      <c r="G137" s="37"/>
      <c r="H137" s="37"/>
      <c r="I137" s="37"/>
      <c r="J137" s="15" t="s">
        <v>23</v>
      </c>
      <c r="K137" s="15" t="s">
        <v>15</v>
      </c>
      <c r="L137" s="131">
        <v>5000253407</v>
      </c>
      <c r="M137" s="39">
        <v>43819</v>
      </c>
      <c r="N137" s="39">
        <v>43951</v>
      </c>
      <c r="O137" s="31">
        <v>3150</v>
      </c>
      <c r="P137" s="31">
        <v>3150</v>
      </c>
      <c r="Q137" s="32"/>
    </row>
    <row r="138" spans="2:17" ht="14.25">
      <c r="B138" s="197" t="s">
        <v>345</v>
      </c>
      <c r="C138" s="199" t="s">
        <v>351</v>
      </c>
      <c r="D138" s="157"/>
      <c r="E138" s="157" t="s">
        <v>12</v>
      </c>
      <c r="F138" s="157"/>
      <c r="G138" s="157"/>
      <c r="H138" s="157"/>
      <c r="I138" s="157"/>
      <c r="J138" s="157" t="s">
        <v>23</v>
      </c>
      <c r="K138" s="187" t="s">
        <v>24</v>
      </c>
      <c r="L138" s="189" t="s">
        <v>346</v>
      </c>
      <c r="M138" s="179">
        <v>43843</v>
      </c>
      <c r="N138" s="34">
        <v>43890</v>
      </c>
      <c r="O138" s="153">
        <v>1046.38</v>
      </c>
      <c r="P138" s="153"/>
      <c r="Q138" s="153"/>
    </row>
    <row r="139" spans="2:17" ht="28.5">
      <c r="B139" s="198"/>
      <c r="C139" s="200"/>
      <c r="D139" s="158"/>
      <c r="E139" s="158"/>
      <c r="F139" s="158"/>
      <c r="G139" s="158"/>
      <c r="H139" s="158"/>
      <c r="I139" s="158"/>
      <c r="J139" s="158"/>
      <c r="K139" s="188"/>
      <c r="L139" s="190"/>
      <c r="M139" s="180"/>
      <c r="N139" s="34" t="s">
        <v>110</v>
      </c>
      <c r="O139" s="154"/>
      <c r="P139" s="154"/>
      <c r="Q139" s="154"/>
    </row>
    <row r="140" spans="2:17" s="6" customFormat="1" ht="28.5">
      <c r="B140" s="14" t="s">
        <v>67</v>
      </c>
      <c r="C140" s="9" t="s">
        <v>347</v>
      </c>
      <c r="D140" s="37"/>
      <c r="E140" s="15" t="s">
        <v>12</v>
      </c>
      <c r="F140" s="37"/>
      <c r="G140" s="37"/>
      <c r="H140" s="37"/>
      <c r="I140" s="37"/>
      <c r="J140" s="15" t="s">
        <v>23</v>
      </c>
      <c r="K140" s="15" t="s">
        <v>15</v>
      </c>
      <c r="L140" s="37">
        <v>5000254358</v>
      </c>
      <c r="M140" s="29">
        <v>43843</v>
      </c>
      <c r="N140" s="29">
        <v>44561</v>
      </c>
      <c r="O140" s="31">
        <v>19000</v>
      </c>
      <c r="P140" s="31"/>
      <c r="Q140" s="32"/>
    </row>
    <row r="141" spans="2:17" s="4" customFormat="1" ht="28.5">
      <c r="B141" s="120" t="s">
        <v>357</v>
      </c>
      <c r="C141" s="119" t="s">
        <v>356</v>
      </c>
      <c r="D141" s="15"/>
      <c r="E141" s="15"/>
      <c r="F141" s="37"/>
      <c r="G141" s="37"/>
      <c r="H141" s="15"/>
      <c r="I141" s="15" t="s">
        <v>12</v>
      </c>
      <c r="J141" s="15" t="s">
        <v>23</v>
      </c>
      <c r="K141" s="98" t="s">
        <v>15</v>
      </c>
      <c r="L141" s="57" t="s">
        <v>355</v>
      </c>
      <c r="M141" s="39">
        <v>43844</v>
      </c>
      <c r="N141" s="34">
        <v>43861</v>
      </c>
      <c r="O141" s="38">
        <v>1100</v>
      </c>
      <c r="P141" s="31">
        <v>1100</v>
      </c>
      <c r="Q141" s="64"/>
    </row>
    <row r="142" spans="2:17" s="4" customFormat="1" ht="28.5">
      <c r="B142" s="14" t="s">
        <v>348</v>
      </c>
      <c r="C142" s="10" t="s">
        <v>349</v>
      </c>
      <c r="D142" s="100"/>
      <c r="E142" s="100" t="s">
        <v>12</v>
      </c>
      <c r="F142" s="100"/>
      <c r="G142" s="100"/>
      <c r="H142" s="100"/>
      <c r="I142" s="100"/>
      <c r="J142" s="98" t="s">
        <v>23</v>
      </c>
      <c r="K142" s="98" t="s">
        <v>24</v>
      </c>
      <c r="L142" s="57">
        <v>5000254459</v>
      </c>
      <c r="M142" s="101">
        <v>43844</v>
      </c>
      <c r="N142" s="29">
        <v>43921</v>
      </c>
      <c r="O142" s="103">
        <v>864</v>
      </c>
      <c r="P142" s="103">
        <v>923.44</v>
      </c>
      <c r="Q142" s="104"/>
    </row>
    <row r="143" spans="2:17" s="4" customFormat="1" ht="15" customHeight="1">
      <c r="B143" s="193" t="s">
        <v>373</v>
      </c>
      <c r="C143" s="195" t="s">
        <v>350</v>
      </c>
      <c r="D143" s="185"/>
      <c r="E143" s="185" t="s">
        <v>12</v>
      </c>
      <c r="F143" s="185"/>
      <c r="G143" s="185"/>
      <c r="H143" s="185"/>
      <c r="I143" s="185"/>
      <c r="J143" s="187" t="s">
        <v>23</v>
      </c>
      <c r="K143" s="187" t="s">
        <v>24</v>
      </c>
      <c r="L143" s="189">
        <v>5000254577</v>
      </c>
      <c r="M143" s="191">
        <v>43845</v>
      </c>
      <c r="N143" s="29">
        <v>43981</v>
      </c>
      <c r="O143" s="183">
        <v>6490</v>
      </c>
      <c r="P143" s="183"/>
      <c r="Q143" s="183"/>
    </row>
    <row r="144" spans="2:17" s="4" customFormat="1" ht="34.5" customHeight="1">
      <c r="B144" s="194"/>
      <c r="C144" s="196"/>
      <c r="D144" s="186"/>
      <c r="E144" s="186"/>
      <c r="F144" s="186"/>
      <c r="G144" s="186"/>
      <c r="H144" s="186"/>
      <c r="I144" s="186"/>
      <c r="J144" s="188"/>
      <c r="K144" s="188"/>
      <c r="L144" s="190"/>
      <c r="M144" s="192"/>
      <c r="N144" s="29" t="s">
        <v>352</v>
      </c>
      <c r="O144" s="184"/>
      <c r="P144" s="184"/>
      <c r="Q144" s="184"/>
    </row>
    <row r="145" spans="2:17" s="56" customFormat="1" ht="61.5" customHeight="1">
      <c r="B145" s="14" t="s">
        <v>353</v>
      </c>
      <c r="C145" s="9" t="s">
        <v>354</v>
      </c>
      <c r="D145" s="37"/>
      <c r="E145" s="15" t="s">
        <v>12</v>
      </c>
      <c r="F145" s="37"/>
      <c r="G145" s="37"/>
      <c r="H145" s="37"/>
      <c r="I145" s="37"/>
      <c r="J145" s="15" t="s">
        <v>23</v>
      </c>
      <c r="K145" s="98" t="s">
        <v>24</v>
      </c>
      <c r="L145" s="75">
        <v>5000254638</v>
      </c>
      <c r="M145" s="39">
        <v>43846</v>
      </c>
      <c r="N145" s="30">
        <v>43890</v>
      </c>
      <c r="O145" s="70">
        <v>1955</v>
      </c>
      <c r="P145" s="31">
        <v>2108.58</v>
      </c>
      <c r="Q145" s="64"/>
    </row>
    <row r="146" spans="2:17" ht="14.25">
      <c r="B146" s="120" t="s">
        <v>365</v>
      </c>
      <c r="C146" s="121" t="s">
        <v>362</v>
      </c>
      <c r="D146" s="15"/>
      <c r="E146" s="15" t="s">
        <v>12</v>
      </c>
      <c r="F146" s="37"/>
      <c r="G146" s="15"/>
      <c r="H146" s="37"/>
      <c r="I146" s="37"/>
      <c r="J146" s="15" t="s">
        <v>23</v>
      </c>
      <c r="K146" s="15" t="s">
        <v>24</v>
      </c>
      <c r="L146" s="75">
        <v>5000254657</v>
      </c>
      <c r="M146" s="39">
        <v>43846</v>
      </c>
      <c r="N146" s="34">
        <v>44577</v>
      </c>
      <c r="O146" s="31">
        <v>4200</v>
      </c>
      <c r="P146" s="31"/>
      <c r="Q146" s="32"/>
    </row>
    <row r="147" spans="2:17" ht="28.5">
      <c r="B147" s="121" t="s">
        <v>363</v>
      </c>
      <c r="C147" s="121" t="s">
        <v>364</v>
      </c>
      <c r="D147" s="15"/>
      <c r="E147" s="15" t="s">
        <v>12</v>
      </c>
      <c r="F147" s="37"/>
      <c r="G147" s="15"/>
      <c r="H147" s="37"/>
      <c r="I147" s="37"/>
      <c r="J147" s="15" t="s">
        <v>23</v>
      </c>
      <c r="K147" s="15" t="s">
        <v>24</v>
      </c>
      <c r="L147" s="75">
        <v>5000254658</v>
      </c>
      <c r="M147" s="39">
        <v>43846</v>
      </c>
      <c r="N147" s="34">
        <v>45673</v>
      </c>
      <c r="O147" s="31">
        <v>20001</v>
      </c>
      <c r="P147" s="31">
        <f>1425.14+712.57+712.57</f>
        <v>2850.28</v>
      </c>
      <c r="Q147" s="32"/>
    </row>
    <row r="148" spans="2:17" s="56" customFormat="1" ht="61.5" customHeight="1">
      <c r="B148" s="167" t="s">
        <v>361</v>
      </c>
      <c r="C148" s="199" t="s">
        <v>443</v>
      </c>
      <c r="D148" s="157"/>
      <c r="E148" s="157" t="s">
        <v>12</v>
      </c>
      <c r="F148" s="157"/>
      <c r="G148" s="157"/>
      <c r="H148" s="157"/>
      <c r="I148" s="157"/>
      <c r="J148" s="157" t="s">
        <v>23</v>
      </c>
      <c r="K148" s="187" t="s">
        <v>24</v>
      </c>
      <c r="L148" s="177">
        <v>5000254681</v>
      </c>
      <c r="M148" s="179">
        <v>43846</v>
      </c>
      <c r="N148" s="30">
        <v>43905</v>
      </c>
      <c r="O148" s="70">
        <v>7491.34</v>
      </c>
      <c r="P148" s="31">
        <v>3798.83</v>
      </c>
      <c r="Q148" s="64"/>
    </row>
    <row r="149" spans="2:17" s="56" customFormat="1" ht="15">
      <c r="B149" s="168"/>
      <c r="C149" s="200"/>
      <c r="D149" s="158"/>
      <c r="E149" s="158"/>
      <c r="F149" s="158"/>
      <c r="G149" s="158"/>
      <c r="H149" s="158"/>
      <c r="I149" s="158"/>
      <c r="J149" s="158"/>
      <c r="K149" s="188"/>
      <c r="L149" s="178"/>
      <c r="M149" s="180"/>
      <c r="N149" s="30" t="s">
        <v>314</v>
      </c>
      <c r="O149" s="70"/>
      <c r="P149" s="31"/>
      <c r="Q149" s="64"/>
    </row>
    <row r="150" spans="2:17" ht="57">
      <c r="B150" s="14" t="s">
        <v>297</v>
      </c>
      <c r="C150" s="11" t="s">
        <v>370</v>
      </c>
      <c r="D150" s="15"/>
      <c r="E150" s="15" t="s">
        <v>12</v>
      </c>
      <c r="F150" s="37"/>
      <c r="G150" s="15"/>
      <c r="H150" s="37"/>
      <c r="I150" s="37"/>
      <c r="J150" s="15" t="s">
        <v>23</v>
      </c>
      <c r="K150" s="98" t="s">
        <v>24</v>
      </c>
      <c r="L150" s="57" t="s">
        <v>369</v>
      </c>
      <c r="M150" s="39">
        <v>43846</v>
      </c>
      <c r="N150" s="34">
        <v>44196</v>
      </c>
      <c r="O150" s="31">
        <v>6000</v>
      </c>
      <c r="P150" s="31"/>
      <c r="Q150" s="32"/>
    </row>
    <row r="151" spans="2:17" ht="25.5">
      <c r="B151" s="120" t="s">
        <v>368</v>
      </c>
      <c r="C151" s="121" t="s">
        <v>367</v>
      </c>
      <c r="D151" s="15"/>
      <c r="E151" s="15"/>
      <c r="F151" s="37"/>
      <c r="G151" s="15"/>
      <c r="H151" s="37"/>
      <c r="I151" s="37" t="s">
        <v>12</v>
      </c>
      <c r="J151" s="15" t="s">
        <v>23</v>
      </c>
      <c r="K151" s="98" t="s">
        <v>15</v>
      </c>
      <c r="L151" s="124">
        <v>5000254718</v>
      </c>
      <c r="M151" s="39">
        <v>43850</v>
      </c>
      <c r="N151" s="39" t="s">
        <v>431</v>
      </c>
      <c r="O151" s="31">
        <v>5500</v>
      </c>
      <c r="P151" s="31">
        <f>3300</f>
        <v>3300</v>
      </c>
      <c r="Q151" s="32"/>
    </row>
    <row r="152" spans="2:17" s="4" customFormat="1" ht="28.5">
      <c r="B152" s="14" t="s">
        <v>374</v>
      </c>
      <c r="C152" s="119" t="s">
        <v>432</v>
      </c>
      <c r="D152" s="15"/>
      <c r="E152" s="15" t="s">
        <v>12</v>
      </c>
      <c r="F152" s="37"/>
      <c r="G152" s="37"/>
      <c r="H152" s="15"/>
      <c r="I152" s="37"/>
      <c r="J152" s="15" t="s">
        <v>23</v>
      </c>
      <c r="K152" s="98" t="s">
        <v>24</v>
      </c>
      <c r="L152" s="57">
        <v>5000255097</v>
      </c>
      <c r="M152" s="39">
        <v>43852</v>
      </c>
      <c r="N152" s="34" t="s">
        <v>431</v>
      </c>
      <c r="O152" s="38">
        <v>4334.08</v>
      </c>
      <c r="P152" s="31">
        <f>2275.39</f>
        <v>2275.39</v>
      </c>
      <c r="Q152" s="77"/>
    </row>
    <row r="153" spans="2:17" s="4" customFormat="1" ht="42.75">
      <c r="B153" s="14" t="s">
        <v>390</v>
      </c>
      <c r="C153" s="119" t="s">
        <v>375</v>
      </c>
      <c r="D153" s="15"/>
      <c r="E153" s="15" t="s">
        <v>12</v>
      </c>
      <c r="F153" s="37"/>
      <c r="G153" s="37"/>
      <c r="H153" s="15"/>
      <c r="I153" s="37"/>
      <c r="J153" s="15" t="s">
        <v>23</v>
      </c>
      <c r="K153" s="98" t="s">
        <v>24</v>
      </c>
      <c r="L153" s="57">
        <v>5000255101</v>
      </c>
      <c r="M153" s="39">
        <v>43852</v>
      </c>
      <c r="N153" s="34">
        <v>43951</v>
      </c>
      <c r="O153" s="38">
        <v>2550</v>
      </c>
      <c r="P153" s="31"/>
      <c r="Q153" s="77"/>
    </row>
    <row r="154" spans="2:17" ht="55.5" customHeight="1">
      <c r="B154" s="129" t="s">
        <v>376</v>
      </c>
      <c r="C154" s="130" t="s">
        <v>377</v>
      </c>
      <c r="D154" s="15" t="s">
        <v>12</v>
      </c>
      <c r="E154" s="15"/>
      <c r="F154" s="125"/>
      <c r="G154" s="125"/>
      <c r="H154" s="125"/>
      <c r="I154" s="125"/>
      <c r="J154" s="15" t="s">
        <v>23</v>
      </c>
      <c r="K154" s="98" t="s">
        <v>15</v>
      </c>
      <c r="L154" s="128" t="s">
        <v>378</v>
      </c>
      <c r="M154" s="126">
        <v>43852</v>
      </c>
      <c r="N154" s="34">
        <v>43890</v>
      </c>
      <c r="O154" s="127">
        <v>7830.18</v>
      </c>
      <c r="P154" s="127">
        <v>8920.37</v>
      </c>
      <c r="Q154" s="127"/>
    </row>
    <row r="155" spans="2:17" ht="41.25" customHeight="1">
      <c r="B155" s="121" t="s">
        <v>379</v>
      </c>
      <c r="C155" s="136" t="s">
        <v>380</v>
      </c>
      <c r="D155" s="15"/>
      <c r="E155" s="15" t="s">
        <v>12</v>
      </c>
      <c r="F155" s="37"/>
      <c r="G155" s="15"/>
      <c r="H155" s="37"/>
      <c r="I155" s="37"/>
      <c r="J155" s="15" t="s">
        <v>23</v>
      </c>
      <c r="K155" s="98" t="s">
        <v>15</v>
      </c>
      <c r="L155" s="57" t="s">
        <v>381</v>
      </c>
      <c r="M155" s="39">
        <v>43853</v>
      </c>
      <c r="N155" s="34" t="s">
        <v>431</v>
      </c>
      <c r="O155" s="31">
        <v>1980</v>
      </c>
      <c r="P155" s="31"/>
      <c r="Q155" s="32"/>
    </row>
    <row r="156" spans="2:17" s="4" customFormat="1" ht="57">
      <c r="B156" s="14" t="s">
        <v>384</v>
      </c>
      <c r="C156" s="119" t="s">
        <v>385</v>
      </c>
      <c r="D156" s="15"/>
      <c r="E156" s="15" t="s">
        <v>12</v>
      </c>
      <c r="F156" s="37"/>
      <c r="G156" s="37"/>
      <c r="H156" s="15"/>
      <c r="I156" s="37"/>
      <c r="J156" s="15" t="s">
        <v>23</v>
      </c>
      <c r="K156" s="98" t="s">
        <v>24</v>
      </c>
      <c r="L156" s="57">
        <v>5000255679</v>
      </c>
      <c r="M156" s="39">
        <v>43859</v>
      </c>
      <c r="N156" s="34">
        <v>44196</v>
      </c>
      <c r="O156" s="38">
        <v>16269.68</v>
      </c>
      <c r="P156" s="31"/>
      <c r="Q156" s="77"/>
    </row>
    <row r="157" spans="2:17" s="4" customFormat="1" ht="57">
      <c r="B157" s="14" t="s">
        <v>386</v>
      </c>
      <c r="C157" s="119" t="s">
        <v>387</v>
      </c>
      <c r="D157" s="15"/>
      <c r="E157" s="15" t="s">
        <v>12</v>
      </c>
      <c r="F157" s="37"/>
      <c r="G157" s="37"/>
      <c r="H157" s="15"/>
      <c r="I157" s="37"/>
      <c r="J157" s="15" t="s">
        <v>23</v>
      </c>
      <c r="K157" s="98" t="s">
        <v>15</v>
      </c>
      <c r="L157" s="57">
        <v>5000255675</v>
      </c>
      <c r="M157" s="39">
        <v>43859</v>
      </c>
      <c r="N157" s="34">
        <v>44196</v>
      </c>
      <c r="O157" s="38">
        <v>1952.36</v>
      </c>
      <c r="P157" s="31"/>
      <c r="Q157" s="77"/>
    </row>
    <row r="158" spans="2:17" s="4" customFormat="1" ht="45.75" customHeight="1">
      <c r="B158" s="14" t="s">
        <v>388</v>
      </c>
      <c r="C158" s="119" t="s">
        <v>389</v>
      </c>
      <c r="D158" s="15"/>
      <c r="E158" s="15" t="s">
        <v>12</v>
      </c>
      <c r="F158" s="37"/>
      <c r="G158" s="37"/>
      <c r="H158" s="15"/>
      <c r="I158" s="37"/>
      <c r="J158" s="15" t="s">
        <v>23</v>
      </c>
      <c r="K158" s="98" t="s">
        <v>24</v>
      </c>
      <c r="L158" s="57">
        <v>5000255682</v>
      </c>
      <c r="M158" s="39">
        <v>43859</v>
      </c>
      <c r="N158" s="34" t="s">
        <v>110</v>
      </c>
      <c r="O158" s="38">
        <v>34500</v>
      </c>
      <c r="P158" s="31"/>
      <c r="Q158" s="77"/>
    </row>
    <row r="159" spans="2:17" s="4" customFormat="1" ht="45.75" customHeight="1">
      <c r="B159" s="234" t="s">
        <v>301</v>
      </c>
      <c r="C159" s="199" t="s">
        <v>397</v>
      </c>
      <c r="D159" s="185" t="s">
        <v>12</v>
      </c>
      <c r="E159" s="185"/>
      <c r="F159" s="185"/>
      <c r="G159" s="185"/>
      <c r="H159" s="185"/>
      <c r="I159" s="185"/>
      <c r="J159" s="187" t="s">
        <v>23</v>
      </c>
      <c r="K159" s="187" t="s">
        <v>15</v>
      </c>
      <c r="L159" s="191" t="s">
        <v>396</v>
      </c>
      <c r="M159" s="191">
        <v>43864</v>
      </c>
      <c r="N159" s="191">
        <v>43936</v>
      </c>
      <c r="O159" s="103">
        <v>6000</v>
      </c>
      <c r="P159" s="183">
        <v>7374.72</v>
      </c>
      <c r="Q159" s="183"/>
    </row>
    <row r="160" spans="2:17" s="4" customFormat="1" ht="12.75">
      <c r="B160" s="235"/>
      <c r="C160" s="200"/>
      <c r="D160" s="186"/>
      <c r="E160" s="186"/>
      <c r="F160" s="186"/>
      <c r="G160" s="186"/>
      <c r="H160" s="186"/>
      <c r="I160" s="186"/>
      <c r="J160" s="188"/>
      <c r="K160" s="188"/>
      <c r="L160" s="192"/>
      <c r="M160" s="192"/>
      <c r="N160" s="192"/>
      <c r="O160" s="103">
        <v>4000</v>
      </c>
      <c r="P160" s="184"/>
      <c r="Q160" s="184"/>
    </row>
    <row r="161" spans="2:17" s="4" customFormat="1" ht="45.75" customHeight="1">
      <c r="B161" s="14" t="s">
        <v>399</v>
      </c>
      <c r="C161" s="132" t="s">
        <v>398</v>
      </c>
      <c r="D161" s="15"/>
      <c r="E161" s="15" t="s">
        <v>12</v>
      </c>
      <c r="F161" s="37"/>
      <c r="G161" s="37"/>
      <c r="H161" s="15"/>
      <c r="I161" s="37"/>
      <c r="J161" s="15" t="s">
        <v>23</v>
      </c>
      <c r="K161" s="98" t="s">
        <v>24</v>
      </c>
      <c r="L161" s="57">
        <v>5000257468</v>
      </c>
      <c r="M161" s="39">
        <v>43881</v>
      </c>
      <c r="N161" s="34">
        <v>44651</v>
      </c>
      <c r="O161" s="38">
        <v>10050</v>
      </c>
      <c r="P161" s="31"/>
      <c r="Q161" s="64"/>
    </row>
    <row r="162" spans="2:17" s="4" customFormat="1" ht="45.75" customHeight="1">
      <c r="B162" s="14" t="s">
        <v>401</v>
      </c>
      <c r="C162" s="111" t="s">
        <v>400</v>
      </c>
      <c r="D162" s="15"/>
      <c r="E162" s="15" t="s">
        <v>12</v>
      </c>
      <c r="F162" s="37"/>
      <c r="G162" s="37"/>
      <c r="H162" s="15"/>
      <c r="I162" s="37"/>
      <c r="J162" s="15" t="s">
        <v>23</v>
      </c>
      <c r="K162" s="98" t="s">
        <v>24</v>
      </c>
      <c r="L162" s="57">
        <v>5000257516</v>
      </c>
      <c r="M162" s="39">
        <v>43881</v>
      </c>
      <c r="N162" s="34">
        <v>44196</v>
      </c>
      <c r="O162" s="38">
        <v>11321.96</v>
      </c>
      <c r="P162" s="31"/>
      <c r="Q162" s="64"/>
    </row>
    <row r="163" spans="2:17" s="4" customFormat="1" ht="45.75" customHeight="1">
      <c r="B163" s="14" t="s">
        <v>209</v>
      </c>
      <c r="C163" s="119" t="s">
        <v>404</v>
      </c>
      <c r="D163" s="15" t="s">
        <v>12</v>
      </c>
      <c r="E163" s="15"/>
      <c r="F163" s="37"/>
      <c r="G163" s="37"/>
      <c r="H163" s="15"/>
      <c r="I163" s="37"/>
      <c r="J163" s="15" t="s">
        <v>23</v>
      </c>
      <c r="K163" s="95" t="s">
        <v>16</v>
      </c>
      <c r="L163" s="57" t="s">
        <v>403</v>
      </c>
      <c r="M163" s="39">
        <v>43887</v>
      </c>
      <c r="N163" s="34" t="s">
        <v>402</v>
      </c>
      <c r="O163" s="38">
        <v>8250</v>
      </c>
      <c r="P163" s="31"/>
      <c r="Q163" s="64"/>
    </row>
    <row r="164" spans="2:17" s="4" customFormat="1" ht="42.75">
      <c r="B164" s="14" t="s">
        <v>422</v>
      </c>
      <c r="C164" s="132" t="s">
        <v>405</v>
      </c>
      <c r="D164" s="15"/>
      <c r="E164" s="15" t="s">
        <v>12</v>
      </c>
      <c r="F164" s="37"/>
      <c r="G164" s="37"/>
      <c r="H164" s="15"/>
      <c r="I164" s="37"/>
      <c r="J164" s="15" t="s">
        <v>23</v>
      </c>
      <c r="K164" s="98" t="s">
        <v>24</v>
      </c>
      <c r="L164" s="57">
        <v>5000258086</v>
      </c>
      <c r="M164" s="39">
        <v>43889</v>
      </c>
      <c r="N164" s="34">
        <v>44196</v>
      </c>
      <c r="O164" s="38">
        <v>6500</v>
      </c>
      <c r="P164" s="31"/>
      <c r="Q164" s="64"/>
    </row>
    <row r="165" spans="2:17" s="4" customFormat="1" ht="42.75">
      <c r="B165" s="14" t="s">
        <v>406</v>
      </c>
      <c r="C165" s="119" t="s">
        <v>407</v>
      </c>
      <c r="D165" s="15"/>
      <c r="E165" s="15" t="s">
        <v>12</v>
      </c>
      <c r="F165" s="37"/>
      <c r="G165" s="37"/>
      <c r="H165" s="15"/>
      <c r="I165" s="37"/>
      <c r="J165" s="15" t="s">
        <v>23</v>
      </c>
      <c r="K165" s="98" t="s">
        <v>24</v>
      </c>
      <c r="L165" s="57">
        <v>5000258169</v>
      </c>
      <c r="M165" s="39">
        <v>43889</v>
      </c>
      <c r="N165" s="34">
        <v>44196</v>
      </c>
      <c r="O165" s="38">
        <v>1755</v>
      </c>
      <c r="P165" s="31"/>
      <c r="Q165" s="64"/>
    </row>
    <row r="166" spans="2:17" ht="42.75">
      <c r="B166" s="121" t="s">
        <v>411</v>
      </c>
      <c r="C166" s="51" t="s">
        <v>410</v>
      </c>
      <c r="D166" s="15"/>
      <c r="E166" s="15" t="s">
        <v>12</v>
      </c>
      <c r="F166" s="37"/>
      <c r="G166" s="15"/>
      <c r="H166" s="37"/>
      <c r="I166" s="37"/>
      <c r="J166" s="15" t="s">
        <v>23</v>
      </c>
      <c r="K166" s="98" t="s">
        <v>24</v>
      </c>
      <c r="L166" s="57" t="s">
        <v>409</v>
      </c>
      <c r="M166" s="39">
        <v>43893</v>
      </c>
      <c r="N166" s="34" t="s">
        <v>408</v>
      </c>
      <c r="O166" s="31">
        <v>897</v>
      </c>
      <c r="P166" s="31"/>
      <c r="Q166" s="32"/>
    </row>
    <row r="167" spans="2:17" ht="42.75">
      <c r="B167" s="121" t="s">
        <v>413</v>
      </c>
      <c r="C167" s="119" t="s">
        <v>412</v>
      </c>
      <c r="D167" s="15"/>
      <c r="E167" s="15" t="s">
        <v>12</v>
      </c>
      <c r="F167" s="37"/>
      <c r="G167" s="15"/>
      <c r="H167" s="37"/>
      <c r="I167" s="37"/>
      <c r="J167" s="15" t="s">
        <v>23</v>
      </c>
      <c r="K167" s="98" t="s">
        <v>24</v>
      </c>
      <c r="L167" s="57">
        <v>5000258634</v>
      </c>
      <c r="M167" s="39">
        <v>43896</v>
      </c>
      <c r="N167" s="34" t="s">
        <v>414</v>
      </c>
      <c r="O167" s="31">
        <v>1000</v>
      </c>
      <c r="P167" s="31">
        <v>1068.8</v>
      </c>
      <c r="Q167" s="32"/>
    </row>
    <row r="168" spans="2:17" ht="42.75">
      <c r="B168" s="121" t="s">
        <v>415</v>
      </c>
      <c r="C168" s="119" t="s">
        <v>416</v>
      </c>
      <c r="D168" s="15"/>
      <c r="E168" s="15" t="s">
        <v>12</v>
      </c>
      <c r="F168" s="37"/>
      <c r="G168" s="15"/>
      <c r="H168" s="37"/>
      <c r="I168" s="37"/>
      <c r="J168" s="15" t="s">
        <v>23</v>
      </c>
      <c r="K168" s="98" t="s">
        <v>24</v>
      </c>
      <c r="L168" s="57">
        <v>5000258671</v>
      </c>
      <c r="M168" s="39">
        <v>43896</v>
      </c>
      <c r="N168" s="34" t="s">
        <v>431</v>
      </c>
      <c r="O168" s="31">
        <v>4700</v>
      </c>
      <c r="P168" s="31"/>
      <c r="Q168" s="32"/>
    </row>
    <row r="169" spans="2:17" s="56" customFormat="1" ht="28.5">
      <c r="B169" s="14" t="s">
        <v>419</v>
      </c>
      <c r="C169" s="134" t="s">
        <v>418</v>
      </c>
      <c r="D169" s="15"/>
      <c r="E169" s="15" t="s">
        <v>12</v>
      </c>
      <c r="F169" s="37"/>
      <c r="G169" s="37"/>
      <c r="H169" s="37"/>
      <c r="I169" s="37"/>
      <c r="J169" s="15" t="s">
        <v>23</v>
      </c>
      <c r="K169" s="28" t="s">
        <v>24</v>
      </c>
      <c r="L169" s="73" t="s">
        <v>417</v>
      </c>
      <c r="M169" s="39">
        <v>43900</v>
      </c>
      <c r="N169" s="34">
        <v>43910</v>
      </c>
      <c r="O169" s="133">
        <v>1450</v>
      </c>
      <c r="P169" s="31">
        <v>1567.45</v>
      </c>
      <c r="Q169" s="64"/>
    </row>
    <row r="170" spans="2:17" s="56" customFormat="1" ht="42.75" customHeight="1">
      <c r="B170" s="167" t="s">
        <v>420</v>
      </c>
      <c r="C170" s="199" t="s">
        <v>421</v>
      </c>
      <c r="D170" s="157"/>
      <c r="E170" s="157" t="s">
        <v>12</v>
      </c>
      <c r="F170" s="157"/>
      <c r="G170" s="157"/>
      <c r="H170" s="157"/>
      <c r="I170" s="157"/>
      <c r="J170" s="157" t="s">
        <v>23</v>
      </c>
      <c r="K170" s="189" t="s">
        <v>24</v>
      </c>
      <c r="L170" s="177">
        <v>5000259097</v>
      </c>
      <c r="M170" s="179">
        <v>43902</v>
      </c>
      <c r="N170" s="34">
        <v>43951</v>
      </c>
      <c r="O170" s="181">
        <v>2500</v>
      </c>
      <c r="P170" s="153"/>
      <c r="Q170" s="155"/>
    </row>
    <row r="171" spans="2:17" s="56" customFormat="1" ht="15" customHeight="1">
      <c r="B171" s="168"/>
      <c r="C171" s="200"/>
      <c r="D171" s="158"/>
      <c r="E171" s="158"/>
      <c r="F171" s="158"/>
      <c r="G171" s="158"/>
      <c r="H171" s="158"/>
      <c r="I171" s="158"/>
      <c r="J171" s="158"/>
      <c r="K171" s="190"/>
      <c r="L171" s="178"/>
      <c r="M171" s="180"/>
      <c r="N171" s="34" t="s">
        <v>314</v>
      </c>
      <c r="O171" s="182"/>
      <c r="P171" s="154"/>
      <c r="Q171" s="156"/>
    </row>
    <row r="172" spans="2:17" s="4" customFormat="1" ht="42.75">
      <c r="B172" s="14" t="s">
        <v>426</v>
      </c>
      <c r="C172" s="136" t="s">
        <v>425</v>
      </c>
      <c r="D172" s="15"/>
      <c r="E172" s="15"/>
      <c r="F172" s="37"/>
      <c r="G172" s="15" t="s">
        <v>12</v>
      </c>
      <c r="H172" s="15"/>
      <c r="I172" s="37"/>
      <c r="J172" s="15" t="s">
        <v>23</v>
      </c>
      <c r="K172" s="98" t="s">
        <v>15</v>
      </c>
      <c r="L172" s="57" t="s">
        <v>424</v>
      </c>
      <c r="M172" s="39">
        <v>43908</v>
      </c>
      <c r="N172" s="34" t="s">
        <v>423</v>
      </c>
      <c r="O172" s="38">
        <v>3000</v>
      </c>
      <c r="P172" s="31">
        <v>3206.4</v>
      </c>
      <c r="Q172" s="64"/>
    </row>
    <row r="173" spans="2:17" s="80" customFormat="1" ht="42.75">
      <c r="B173" s="167" t="s">
        <v>242</v>
      </c>
      <c r="C173" s="9" t="s">
        <v>430</v>
      </c>
      <c r="D173" s="157"/>
      <c r="E173" s="157"/>
      <c r="F173" s="157"/>
      <c r="G173" s="157" t="s">
        <v>12</v>
      </c>
      <c r="H173" s="157"/>
      <c r="I173" s="157"/>
      <c r="J173" s="157" t="s">
        <v>23</v>
      </c>
      <c r="K173" s="157" t="s">
        <v>15</v>
      </c>
      <c r="L173" s="177" t="s">
        <v>429</v>
      </c>
      <c r="M173" s="205">
        <v>43908</v>
      </c>
      <c r="N173" s="179" t="s">
        <v>423</v>
      </c>
      <c r="O173" s="31">
        <v>10800</v>
      </c>
      <c r="P173" s="31">
        <f>12549.64</f>
        <v>12549.64</v>
      </c>
      <c r="Q173" s="64"/>
    </row>
    <row r="174" spans="2:17" ht="14.25">
      <c r="B174" s="236"/>
      <c r="C174" s="130" t="s">
        <v>428</v>
      </c>
      <c r="D174" s="172"/>
      <c r="E174" s="172"/>
      <c r="F174" s="172"/>
      <c r="G174" s="172"/>
      <c r="H174" s="172"/>
      <c r="I174" s="172"/>
      <c r="J174" s="172"/>
      <c r="K174" s="172"/>
      <c r="L174" s="239"/>
      <c r="M174" s="238"/>
      <c r="N174" s="237"/>
      <c r="O174" s="135">
        <v>4800</v>
      </c>
      <c r="P174" s="135"/>
      <c r="Q174" s="135"/>
    </row>
    <row r="175" spans="2:17" ht="14.25">
      <c r="B175" s="168"/>
      <c r="C175" s="137" t="s">
        <v>427</v>
      </c>
      <c r="D175" s="158"/>
      <c r="E175" s="158"/>
      <c r="F175" s="158"/>
      <c r="G175" s="158"/>
      <c r="H175" s="158"/>
      <c r="I175" s="158"/>
      <c r="J175" s="158"/>
      <c r="K175" s="158"/>
      <c r="L175" s="178"/>
      <c r="M175" s="206"/>
      <c r="N175" s="180"/>
      <c r="O175" s="135">
        <v>6000</v>
      </c>
      <c r="P175" s="135"/>
      <c r="Q175" s="135"/>
    </row>
    <row r="176" spans="2:17" s="4" customFormat="1" ht="48.75" customHeight="1">
      <c r="B176" s="14" t="s">
        <v>128</v>
      </c>
      <c r="C176" s="136" t="s">
        <v>433</v>
      </c>
      <c r="D176" s="15"/>
      <c r="E176" s="15" t="s">
        <v>12</v>
      </c>
      <c r="F176" s="37"/>
      <c r="G176" s="37"/>
      <c r="H176" s="15"/>
      <c r="I176" s="37"/>
      <c r="J176" s="15" t="s">
        <v>23</v>
      </c>
      <c r="K176" s="98" t="s">
        <v>24</v>
      </c>
      <c r="L176" s="57">
        <v>5000260435</v>
      </c>
      <c r="M176" s="39">
        <v>43927</v>
      </c>
      <c r="N176" s="34">
        <v>44104</v>
      </c>
      <c r="O176" s="38">
        <v>5476.59</v>
      </c>
      <c r="P176" s="31">
        <v>5829.1</v>
      </c>
      <c r="Q176" s="77"/>
    </row>
    <row r="177" spans="2:18" s="6" customFormat="1" ht="71.25">
      <c r="B177" s="167" t="s">
        <v>176</v>
      </c>
      <c r="C177" s="10" t="s">
        <v>434</v>
      </c>
      <c r="D177" s="15"/>
      <c r="E177" s="15" t="s">
        <v>12</v>
      </c>
      <c r="F177" s="37"/>
      <c r="G177" s="37"/>
      <c r="H177" s="37"/>
      <c r="I177" s="37"/>
      <c r="J177" s="15" t="s">
        <v>43</v>
      </c>
      <c r="K177" s="15" t="s">
        <v>24</v>
      </c>
      <c r="L177" s="39" t="s">
        <v>435</v>
      </c>
      <c r="M177" s="39">
        <v>43929</v>
      </c>
      <c r="N177" s="165" t="s">
        <v>110</v>
      </c>
      <c r="O177" s="153">
        <v>45800.99</v>
      </c>
      <c r="P177" s="153">
        <f>15827.49+11667.94+34330.1</f>
        <v>61825.53</v>
      </c>
      <c r="Q177" s="153"/>
      <c r="R177" s="20"/>
    </row>
    <row r="178" spans="2:18" s="6" customFormat="1" ht="128.25">
      <c r="B178" s="168"/>
      <c r="C178" s="10" t="s">
        <v>460</v>
      </c>
      <c r="D178" s="15"/>
      <c r="E178" s="15" t="s">
        <v>12</v>
      </c>
      <c r="F178" s="37"/>
      <c r="G178" s="37"/>
      <c r="H178" s="37"/>
      <c r="I178" s="37"/>
      <c r="J178" s="15" t="s">
        <v>43</v>
      </c>
      <c r="K178" s="15" t="s">
        <v>24</v>
      </c>
      <c r="L178" s="39" t="s">
        <v>459</v>
      </c>
      <c r="M178" s="39">
        <v>44005</v>
      </c>
      <c r="N178" s="166"/>
      <c r="O178" s="154"/>
      <c r="P178" s="154"/>
      <c r="Q178" s="154"/>
      <c r="R178" s="20"/>
    </row>
    <row r="179" spans="2:18" s="6" customFormat="1" ht="42.75">
      <c r="B179" s="119" t="s">
        <v>438</v>
      </c>
      <c r="C179" s="138" t="s">
        <v>437</v>
      </c>
      <c r="D179" s="15"/>
      <c r="E179" s="15" t="s">
        <v>12</v>
      </c>
      <c r="F179" s="37"/>
      <c r="G179" s="37"/>
      <c r="H179" s="37"/>
      <c r="I179" s="37"/>
      <c r="J179" s="15" t="s">
        <v>23</v>
      </c>
      <c r="K179" s="98" t="s">
        <v>258</v>
      </c>
      <c r="L179" s="39" t="s">
        <v>436</v>
      </c>
      <c r="M179" s="39">
        <v>43944</v>
      </c>
      <c r="N179" s="30">
        <v>44104</v>
      </c>
      <c r="O179" s="31">
        <v>12560</v>
      </c>
      <c r="P179" s="31"/>
      <c r="Q179" s="32"/>
      <c r="R179" s="20"/>
    </row>
    <row r="180" spans="2:17" s="6" customFormat="1" ht="28.5">
      <c r="B180" s="27" t="s">
        <v>439</v>
      </c>
      <c r="C180" s="10" t="s">
        <v>440</v>
      </c>
      <c r="D180" s="37"/>
      <c r="E180" s="15" t="s">
        <v>202</v>
      </c>
      <c r="F180" s="37"/>
      <c r="G180" s="37"/>
      <c r="H180" s="37"/>
      <c r="I180" s="37"/>
      <c r="J180" s="15" t="s">
        <v>441</v>
      </c>
      <c r="K180" s="15" t="s">
        <v>24</v>
      </c>
      <c r="L180" s="28" t="s">
        <v>442</v>
      </c>
      <c r="M180" s="39">
        <v>43949</v>
      </c>
      <c r="N180" s="34" t="s">
        <v>25</v>
      </c>
      <c r="O180" s="31">
        <v>45956.26</v>
      </c>
      <c r="P180" s="31"/>
      <c r="Q180" s="32"/>
    </row>
    <row r="181" spans="2:17" s="6" customFormat="1" ht="46.5" customHeight="1">
      <c r="B181" s="119" t="s">
        <v>446</v>
      </c>
      <c r="C181" s="149" t="s">
        <v>445</v>
      </c>
      <c r="D181" s="37"/>
      <c r="E181" s="15" t="s">
        <v>202</v>
      </c>
      <c r="F181" s="37"/>
      <c r="G181" s="37"/>
      <c r="H181" s="37"/>
      <c r="I181" s="37"/>
      <c r="J181" s="15" t="s">
        <v>23</v>
      </c>
      <c r="K181" s="15" t="s">
        <v>24</v>
      </c>
      <c r="L181" s="28">
        <v>5000262455</v>
      </c>
      <c r="M181" s="39">
        <v>43966</v>
      </c>
      <c r="N181" s="34" t="s">
        <v>444</v>
      </c>
      <c r="O181" s="31">
        <v>6800</v>
      </c>
      <c r="P181" s="31"/>
      <c r="Q181" s="32"/>
    </row>
    <row r="182" spans="2:17" s="6" customFormat="1" ht="42.75">
      <c r="B182" s="22" t="s">
        <v>151</v>
      </c>
      <c r="C182" s="51" t="s">
        <v>449</v>
      </c>
      <c r="D182" s="37"/>
      <c r="E182" s="15" t="s">
        <v>202</v>
      </c>
      <c r="F182" s="37"/>
      <c r="G182" s="37"/>
      <c r="H182" s="37"/>
      <c r="I182" s="37"/>
      <c r="J182" s="15" t="s">
        <v>450</v>
      </c>
      <c r="K182" s="28" t="s">
        <v>16</v>
      </c>
      <c r="L182" s="28" t="s">
        <v>451</v>
      </c>
      <c r="M182" s="39">
        <v>43976</v>
      </c>
      <c r="N182" s="34" t="s">
        <v>452</v>
      </c>
      <c r="O182" s="31">
        <v>1708.03</v>
      </c>
      <c r="P182" s="31"/>
      <c r="Q182" s="32"/>
    </row>
    <row r="183" spans="2:17" s="6" customFormat="1" ht="28.5">
      <c r="B183" s="22" t="s">
        <v>453</v>
      </c>
      <c r="C183" s="51" t="s">
        <v>454</v>
      </c>
      <c r="D183" s="37"/>
      <c r="E183" s="15" t="s">
        <v>202</v>
      </c>
      <c r="F183" s="37"/>
      <c r="G183" s="37"/>
      <c r="H183" s="37"/>
      <c r="I183" s="37"/>
      <c r="J183" s="15" t="s">
        <v>450</v>
      </c>
      <c r="K183" s="15" t="s">
        <v>24</v>
      </c>
      <c r="L183" s="28">
        <v>5000263041</v>
      </c>
      <c r="M183" s="39">
        <v>43977</v>
      </c>
      <c r="N183" s="34" t="s">
        <v>444</v>
      </c>
      <c r="O183" s="31">
        <v>12500</v>
      </c>
      <c r="P183" s="31"/>
      <c r="Q183" s="32"/>
    </row>
    <row r="184" spans="2:17" s="6" customFormat="1" ht="42.75">
      <c r="B184" s="22" t="s">
        <v>175</v>
      </c>
      <c r="C184" s="139" t="s">
        <v>455</v>
      </c>
      <c r="D184" s="37"/>
      <c r="E184" s="15" t="s">
        <v>202</v>
      </c>
      <c r="F184" s="37"/>
      <c r="G184" s="37"/>
      <c r="H184" s="37"/>
      <c r="I184" s="37"/>
      <c r="J184" s="15" t="s">
        <v>450</v>
      </c>
      <c r="K184" s="28" t="s">
        <v>16</v>
      </c>
      <c r="L184" s="28" t="s">
        <v>456</v>
      </c>
      <c r="M184" s="39">
        <v>43978</v>
      </c>
      <c r="N184" s="34" t="s">
        <v>452</v>
      </c>
      <c r="O184" s="31">
        <v>7500</v>
      </c>
      <c r="P184" s="31">
        <v>8087.37</v>
      </c>
      <c r="Q184" s="32"/>
    </row>
    <row r="185" spans="2:17" s="6" customFormat="1" ht="25.5">
      <c r="B185" s="22" t="s">
        <v>496</v>
      </c>
      <c r="C185" s="139" t="s">
        <v>497</v>
      </c>
      <c r="D185" s="37" t="s">
        <v>202</v>
      </c>
      <c r="E185" s="15"/>
      <c r="F185" s="37"/>
      <c r="G185" s="37"/>
      <c r="H185" s="37"/>
      <c r="I185" s="37"/>
      <c r="J185" s="15" t="s">
        <v>450</v>
      </c>
      <c r="K185" s="98" t="s">
        <v>15</v>
      </c>
      <c r="L185" s="28">
        <v>5000263796</v>
      </c>
      <c r="M185" s="39">
        <v>43991</v>
      </c>
      <c r="N185" s="34">
        <v>44196</v>
      </c>
      <c r="O185" s="31">
        <v>2383.5</v>
      </c>
      <c r="P185" s="31"/>
      <c r="Q185" s="32"/>
    </row>
    <row r="186" spans="2:17" s="6" customFormat="1" ht="28.5">
      <c r="B186" s="22" t="s">
        <v>457</v>
      </c>
      <c r="C186" s="140" t="s">
        <v>458</v>
      </c>
      <c r="D186" s="37"/>
      <c r="E186" s="15" t="s">
        <v>202</v>
      </c>
      <c r="F186" s="37"/>
      <c r="G186" s="37"/>
      <c r="H186" s="37"/>
      <c r="I186" s="37"/>
      <c r="J186" s="15" t="s">
        <v>450</v>
      </c>
      <c r="K186" s="98" t="s">
        <v>15</v>
      </c>
      <c r="L186" s="28">
        <v>5000264258</v>
      </c>
      <c r="M186" s="39">
        <v>43997</v>
      </c>
      <c r="N186" s="34">
        <v>44074</v>
      </c>
      <c r="O186" s="31">
        <v>2538.9</v>
      </c>
      <c r="P186" s="31">
        <v>2744.56</v>
      </c>
      <c r="Q186" s="32"/>
    </row>
    <row r="187" spans="2:17" s="6" customFormat="1" ht="42.75">
      <c r="B187" s="22" t="s">
        <v>461</v>
      </c>
      <c r="C187" s="11" t="s">
        <v>462</v>
      </c>
      <c r="D187" s="37"/>
      <c r="E187" s="15" t="s">
        <v>202</v>
      </c>
      <c r="F187" s="37"/>
      <c r="G187" s="37"/>
      <c r="H187" s="37"/>
      <c r="I187" s="37"/>
      <c r="J187" s="15" t="s">
        <v>450</v>
      </c>
      <c r="K187" s="28" t="s">
        <v>24</v>
      </c>
      <c r="L187" s="141">
        <v>5000265364</v>
      </c>
      <c r="M187" s="39">
        <v>44013</v>
      </c>
      <c r="N187" s="34" t="s">
        <v>521</v>
      </c>
      <c r="O187" s="31">
        <v>20900</v>
      </c>
      <c r="P187" s="31"/>
      <c r="Q187" s="32"/>
    </row>
    <row r="188" spans="2:17" s="6" customFormat="1" ht="28.5">
      <c r="B188" s="22" t="s">
        <v>464</v>
      </c>
      <c r="C188" s="11" t="s">
        <v>463</v>
      </c>
      <c r="D188" s="37"/>
      <c r="E188" s="15" t="s">
        <v>202</v>
      </c>
      <c r="F188" s="37"/>
      <c r="G188" s="37"/>
      <c r="H188" s="37"/>
      <c r="I188" s="37"/>
      <c r="J188" s="15" t="s">
        <v>450</v>
      </c>
      <c r="K188" s="28" t="s">
        <v>24</v>
      </c>
      <c r="L188" s="28">
        <v>5000265742</v>
      </c>
      <c r="M188" s="39">
        <v>44019</v>
      </c>
      <c r="N188" s="34">
        <v>44074</v>
      </c>
      <c r="O188" s="31">
        <v>1503.03</v>
      </c>
      <c r="P188" s="31">
        <v>1565.15</v>
      </c>
      <c r="Q188" s="32"/>
    </row>
    <row r="189" spans="2:17" s="6" customFormat="1" ht="28.5">
      <c r="B189" s="22" t="s">
        <v>465</v>
      </c>
      <c r="C189" s="11" t="s">
        <v>466</v>
      </c>
      <c r="D189" s="37"/>
      <c r="E189" s="15" t="s">
        <v>202</v>
      </c>
      <c r="F189" s="37"/>
      <c r="G189" s="37"/>
      <c r="H189" s="37"/>
      <c r="I189" s="37"/>
      <c r="J189" s="15" t="s">
        <v>450</v>
      </c>
      <c r="K189" s="28" t="s">
        <v>24</v>
      </c>
      <c r="L189" s="28">
        <v>5000267223</v>
      </c>
      <c r="M189" s="39">
        <v>44039</v>
      </c>
      <c r="N189" s="34">
        <v>44196</v>
      </c>
      <c r="O189" s="31">
        <v>2800</v>
      </c>
      <c r="P189" s="31"/>
      <c r="Q189" s="32"/>
    </row>
    <row r="190" spans="2:17" s="6" customFormat="1" ht="42.75">
      <c r="B190" s="22" t="s">
        <v>226</v>
      </c>
      <c r="C190" s="11" t="s">
        <v>467</v>
      </c>
      <c r="D190" s="37"/>
      <c r="E190" s="15" t="s">
        <v>202</v>
      </c>
      <c r="F190" s="37"/>
      <c r="G190" s="37"/>
      <c r="H190" s="37"/>
      <c r="I190" s="37"/>
      <c r="J190" s="15" t="s">
        <v>450</v>
      </c>
      <c r="K190" s="28" t="s">
        <v>24</v>
      </c>
      <c r="L190" s="141" t="s">
        <v>468</v>
      </c>
      <c r="M190" s="39">
        <v>44043</v>
      </c>
      <c r="N190" s="34" t="s">
        <v>222</v>
      </c>
      <c r="O190" s="31">
        <v>8945.65</v>
      </c>
      <c r="P190" s="31">
        <v>9561.12</v>
      </c>
      <c r="Q190" s="32"/>
    </row>
    <row r="191" spans="2:17" s="4" customFormat="1" ht="48.75" customHeight="1">
      <c r="B191" s="14" t="s">
        <v>128</v>
      </c>
      <c r="C191" s="136" t="s">
        <v>469</v>
      </c>
      <c r="D191" s="15"/>
      <c r="E191" s="15" t="s">
        <v>12</v>
      </c>
      <c r="F191" s="37"/>
      <c r="G191" s="37"/>
      <c r="H191" s="15"/>
      <c r="I191" s="37"/>
      <c r="J191" s="15" t="s">
        <v>23</v>
      </c>
      <c r="K191" s="98" t="s">
        <v>24</v>
      </c>
      <c r="L191" s="57" t="s">
        <v>470</v>
      </c>
      <c r="M191" s="39">
        <v>44048</v>
      </c>
      <c r="N191" s="34">
        <v>44104</v>
      </c>
      <c r="O191" s="38">
        <v>5623.07</v>
      </c>
      <c r="P191" s="31">
        <v>6034.22</v>
      </c>
      <c r="Q191" s="77"/>
    </row>
    <row r="192" spans="2:17" s="4" customFormat="1" ht="28.5">
      <c r="B192" s="142" t="s">
        <v>471</v>
      </c>
      <c r="C192" s="119" t="s">
        <v>472</v>
      </c>
      <c r="D192" s="37"/>
      <c r="E192" s="15" t="s">
        <v>202</v>
      </c>
      <c r="F192" s="37"/>
      <c r="G192" s="37"/>
      <c r="H192" s="37"/>
      <c r="I192" s="37"/>
      <c r="J192" s="15" t="s">
        <v>450</v>
      </c>
      <c r="K192" s="143" t="s">
        <v>24</v>
      </c>
      <c r="L192" s="144">
        <v>5000268380</v>
      </c>
      <c r="M192" s="145">
        <v>44054</v>
      </c>
      <c r="N192" s="146">
        <v>44104</v>
      </c>
      <c r="O192" s="31">
        <v>2754</v>
      </c>
      <c r="P192" s="31">
        <v>3056.7</v>
      </c>
      <c r="Q192" s="32"/>
    </row>
    <row r="193" spans="2:17" s="4" customFormat="1" ht="42.75" customHeight="1">
      <c r="B193" s="147" t="s">
        <v>151</v>
      </c>
      <c r="C193" s="142" t="s">
        <v>473</v>
      </c>
      <c r="D193" s="143"/>
      <c r="E193" s="143" t="s">
        <v>12</v>
      </c>
      <c r="F193" s="143"/>
      <c r="G193" s="143"/>
      <c r="H193" s="143"/>
      <c r="I193" s="143"/>
      <c r="J193" s="15" t="s">
        <v>23</v>
      </c>
      <c r="K193" s="143" t="s">
        <v>16</v>
      </c>
      <c r="L193" s="29" t="s">
        <v>474</v>
      </c>
      <c r="M193" s="29">
        <v>44055</v>
      </c>
      <c r="N193" s="146" t="s">
        <v>25</v>
      </c>
      <c r="O193" s="33">
        <v>2313.66</v>
      </c>
      <c r="P193" s="33"/>
      <c r="Q193" s="33"/>
    </row>
    <row r="194" spans="2:17" s="4" customFormat="1" ht="42.75" customHeight="1">
      <c r="B194" s="142" t="s">
        <v>475</v>
      </c>
      <c r="C194" s="148" t="s">
        <v>476</v>
      </c>
      <c r="D194" s="143"/>
      <c r="E194" s="143" t="s">
        <v>12</v>
      </c>
      <c r="F194" s="143"/>
      <c r="G194" s="143"/>
      <c r="H194" s="143"/>
      <c r="I194" s="143"/>
      <c r="J194" s="15" t="s">
        <v>23</v>
      </c>
      <c r="K194" s="143" t="s">
        <v>24</v>
      </c>
      <c r="L194" s="144">
        <v>5000270212</v>
      </c>
      <c r="M194" s="29">
        <v>44076</v>
      </c>
      <c r="N194" s="146">
        <v>44119</v>
      </c>
      <c r="O194" s="33">
        <v>4478</v>
      </c>
      <c r="P194" s="33">
        <v>4786.09</v>
      </c>
      <c r="Q194" s="33"/>
    </row>
    <row r="195" spans="2:17" s="4" customFormat="1" ht="42.75">
      <c r="B195" s="14" t="s">
        <v>31</v>
      </c>
      <c r="C195" s="11" t="s">
        <v>477</v>
      </c>
      <c r="D195" s="15"/>
      <c r="E195" s="15" t="s">
        <v>12</v>
      </c>
      <c r="F195" s="37"/>
      <c r="G195" s="37"/>
      <c r="H195" s="37"/>
      <c r="I195" s="37"/>
      <c r="J195" s="15" t="s">
        <v>23</v>
      </c>
      <c r="K195" s="143" t="s">
        <v>16</v>
      </c>
      <c r="L195" s="144" t="s">
        <v>478</v>
      </c>
      <c r="M195" s="145">
        <v>44091</v>
      </c>
      <c r="N195" s="30">
        <v>44135</v>
      </c>
      <c r="O195" s="38">
        <v>9529</v>
      </c>
      <c r="P195" s="31">
        <v>9912.16</v>
      </c>
      <c r="Q195" s="64"/>
    </row>
    <row r="196" spans="2:17" s="4" customFormat="1" ht="28.5">
      <c r="B196" s="14" t="s">
        <v>480</v>
      </c>
      <c r="C196" s="11" t="s">
        <v>481</v>
      </c>
      <c r="D196" s="15"/>
      <c r="E196" s="15" t="s">
        <v>12</v>
      </c>
      <c r="F196" s="37"/>
      <c r="G196" s="37"/>
      <c r="H196" s="37"/>
      <c r="I196" s="37"/>
      <c r="J196" s="15" t="s">
        <v>441</v>
      </c>
      <c r="K196" s="143" t="s">
        <v>15</v>
      </c>
      <c r="L196" s="144">
        <v>5000273823</v>
      </c>
      <c r="M196" s="145">
        <v>44110</v>
      </c>
      <c r="N196" s="146" t="s">
        <v>482</v>
      </c>
      <c r="O196" s="38">
        <v>53810.47</v>
      </c>
      <c r="P196" s="31"/>
      <c r="Q196" s="64"/>
    </row>
    <row r="197" spans="2:17" s="4" customFormat="1" ht="28.5">
      <c r="B197" s="14" t="s">
        <v>483</v>
      </c>
      <c r="C197" s="11" t="s">
        <v>484</v>
      </c>
      <c r="D197" s="15"/>
      <c r="E197" s="15" t="s">
        <v>12</v>
      </c>
      <c r="F197" s="37"/>
      <c r="G197" s="37"/>
      <c r="H197" s="37"/>
      <c r="I197" s="37"/>
      <c r="J197" s="15" t="s">
        <v>23</v>
      </c>
      <c r="K197" s="143" t="s">
        <v>15</v>
      </c>
      <c r="L197" s="144">
        <v>5000274440</v>
      </c>
      <c r="M197" s="145">
        <v>44116</v>
      </c>
      <c r="N197" s="146" t="s">
        <v>482</v>
      </c>
      <c r="O197" s="38">
        <v>29280.5</v>
      </c>
      <c r="P197" s="31"/>
      <c r="Q197" s="64"/>
    </row>
    <row r="198" spans="2:17" s="4" customFormat="1" ht="28.5">
      <c r="B198" s="14" t="s">
        <v>485</v>
      </c>
      <c r="C198" s="11" t="s">
        <v>486</v>
      </c>
      <c r="D198" s="15"/>
      <c r="E198" s="15" t="s">
        <v>12</v>
      </c>
      <c r="F198" s="37"/>
      <c r="G198" s="37"/>
      <c r="H198" s="37"/>
      <c r="I198" s="37"/>
      <c r="J198" s="15" t="s">
        <v>23</v>
      </c>
      <c r="K198" s="143" t="s">
        <v>24</v>
      </c>
      <c r="L198" s="144">
        <v>5000274442</v>
      </c>
      <c r="M198" s="145">
        <v>44116</v>
      </c>
      <c r="N198" s="146">
        <v>44135</v>
      </c>
      <c r="O198" s="38">
        <v>3000</v>
      </c>
      <c r="P198" s="31">
        <v>3150</v>
      </c>
      <c r="Q198" s="64"/>
    </row>
    <row r="199" spans="2:17" s="4" customFormat="1" ht="42.75">
      <c r="B199" s="14" t="s">
        <v>141</v>
      </c>
      <c r="C199" s="140" t="s">
        <v>487</v>
      </c>
      <c r="D199" s="15"/>
      <c r="E199" s="15" t="s">
        <v>12</v>
      </c>
      <c r="F199" s="37"/>
      <c r="G199" s="37"/>
      <c r="H199" s="37"/>
      <c r="I199" s="37"/>
      <c r="J199" s="15" t="s">
        <v>23</v>
      </c>
      <c r="K199" s="143" t="s">
        <v>24</v>
      </c>
      <c r="L199" s="144">
        <v>5000275838</v>
      </c>
      <c r="M199" s="145">
        <v>44126</v>
      </c>
      <c r="N199" s="146" t="s">
        <v>414</v>
      </c>
      <c r="O199" s="38">
        <v>6495</v>
      </c>
      <c r="P199" s="31"/>
      <c r="Q199" s="64"/>
    </row>
    <row r="200" spans="2:17" s="4" customFormat="1" ht="28.5">
      <c r="B200" s="14" t="s">
        <v>488</v>
      </c>
      <c r="C200" s="150" t="s">
        <v>489</v>
      </c>
      <c r="D200" s="15"/>
      <c r="E200" s="15" t="s">
        <v>12</v>
      </c>
      <c r="F200" s="37"/>
      <c r="G200" s="37"/>
      <c r="H200" s="37"/>
      <c r="I200" s="37"/>
      <c r="J200" s="15" t="s">
        <v>23</v>
      </c>
      <c r="K200" s="143" t="s">
        <v>24</v>
      </c>
      <c r="L200" s="144">
        <v>5000276351</v>
      </c>
      <c r="M200" s="145">
        <v>44131</v>
      </c>
      <c r="N200" s="146">
        <v>44186</v>
      </c>
      <c r="O200" s="38">
        <v>12000</v>
      </c>
      <c r="P200" s="31"/>
      <c r="Q200" s="64"/>
    </row>
    <row r="201" spans="2:17" s="151" customFormat="1" ht="28.5">
      <c r="B201" s="169" t="s">
        <v>493</v>
      </c>
      <c r="C201" s="142" t="s">
        <v>492</v>
      </c>
      <c r="D201" s="157" t="s">
        <v>12</v>
      </c>
      <c r="E201" s="159"/>
      <c r="F201" s="159"/>
      <c r="G201" s="159"/>
      <c r="H201" s="159"/>
      <c r="I201" s="159"/>
      <c r="J201" s="157" t="s">
        <v>23</v>
      </c>
      <c r="K201" s="159" t="s">
        <v>15</v>
      </c>
      <c r="L201" s="159" t="s">
        <v>491</v>
      </c>
      <c r="M201" s="174">
        <v>44132</v>
      </c>
      <c r="N201" s="174" t="s">
        <v>490</v>
      </c>
      <c r="O201" s="33">
        <v>500</v>
      </c>
      <c r="P201" s="181">
        <v>1202.68</v>
      </c>
      <c r="Q201" s="181"/>
    </row>
    <row r="202" spans="2:17" s="151" customFormat="1" ht="14.25">
      <c r="B202" s="170"/>
      <c r="C202" s="142" t="s">
        <v>495</v>
      </c>
      <c r="D202" s="172"/>
      <c r="E202" s="173"/>
      <c r="F202" s="173"/>
      <c r="G202" s="173"/>
      <c r="H202" s="173"/>
      <c r="I202" s="173"/>
      <c r="J202" s="172"/>
      <c r="K202" s="173"/>
      <c r="L202" s="173"/>
      <c r="M202" s="175"/>
      <c r="N202" s="175"/>
      <c r="O202" s="33">
        <v>600</v>
      </c>
      <c r="P202" s="182"/>
      <c r="Q202" s="182"/>
    </row>
    <row r="203" spans="2:17" s="151" customFormat="1" ht="14.25">
      <c r="B203" s="171"/>
      <c r="C203" s="142" t="s">
        <v>494</v>
      </c>
      <c r="D203" s="158"/>
      <c r="E203" s="160"/>
      <c r="F203" s="160"/>
      <c r="G203" s="160"/>
      <c r="H203" s="160"/>
      <c r="I203" s="160"/>
      <c r="J203" s="158"/>
      <c r="K203" s="160"/>
      <c r="L203" s="160"/>
      <c r="M203" s="176"/>
      <c r="N203" s="176"/>
      <c r="O203" s="33">
        <v>200</v>
      </c>
      <c r="P203" s="33"/>
      <c r="Q203" s="33"/>
    </row>
    <row r="204" spans="2:17" s="151" customFormat="1" ht="42.75">
      <c r="B204" s="142" t="s">
        <v>504</v>
      </c>
      <c r="C204" s="129" t="s">
        <v>503</v>
      </c>
      <c r="D204" s="143"/>
      <c r="E204" s="143"/>
      <c r="F204" s="143"/>
      <c r="G204" s="143"/>
      <c r="H204" s="143" t="s">
        <v>12</v>
      </c>
      <c r="I204" s="143"/>
      <c r="J204" s="15" t="s">
        <v>23</v>
      </c>
      <c r="K204" s="143" t="s">
        <v>15</v>
      </c>
      <c r="L204" s="144" t="s">
        <v>502</v>
      </c>
      <c r="M204" s="29">
        <v>44133</v>
      </c>
      <c r="N204" s="146">
        <v>44133</v>
      </c>
      <c r="O204" s="33">
        <v>120</v>
      </c>
      <c r="P204" s="33"/>
      <c r="Q204" s="33"/>
    </row>
    <row r="205" spans="2:17" s="4" customFormat="1" ht="28.5">
      <c r="B205" s="142" t="s">
        <v>501</v>
      </c>
      <c r="C205" s="148" t="s">
        <v>500</v>
      </c>
      <c r="D205" s="143" t="s">
        <v>12</v>
      </c>
      <c r="E205" s="143"/>
      <c r="F205" s="143"/>
      <c r="G205" s="143"/>
      <c r="H205" s="143"/>
      <c r="I205" s="143"/>
      <c r="J205" s="15" t="s">
        <v>23</v>
      </c>
      <c r="K205" s="143" t="s">
        <v>499</v>
      </c>
      <c r="L205" s="144" t="s">
        <v>498</v>
      </c>
      <c r="M205" s="29">
        <v>44138</v>
      </c>
      <c r="N205" s="146">
        <v>44140</v>
      </c>
      <c r="O205" s="33">
        <v>1500</v>
      </c>
      <c r="P205" s="33"/>
      <c r="Q205" s="33"/>
    </row>
    <row r="206" spans="2:17" s="6" customFormat="1" ht="28.5">
      <c r="B206" s="14" t="s">
        <v>67</v>
      </c>
      <c r="C206" s="9" t="s">
        <v>505</v>
      </c>
      <c r="D206" s="37"/>
      <c r="E206" s="15" t="s">
        <v>12</v>
      </c>
      <c r="F206" s="37"/>
      <c r="G206" s="37"/>
      <c r="H206" s="37"/>
      <c r="I206" s="37"/>
      <c r="J206" s="15" t="s">
        <v>23</v>
      </c>
      <c r="K206" s="15" t="s">
        <v>15</v>
      </c>
      <c r="L206" s="37" t="s">
        <v>506</v>
      </c>
      <c r="M206" s="29">
        <v>44146</v>
      </c>
      <c r="N206" s="29">
        <v>44164</v>
      </c>
      <c r="O206" s="31">
        <v>2000</v>
      </c>
      <c r="P206" s="31"/>
      <c r="Q206" s="32"/>
    </row>
    <row r="207" spans="2:17" s="4" customFormat="1" ht="28.5">
      <c r="B207" s="142" t="s">
        <v>507</v>
      </c>
      <c r="C207" s="148" t="s">
        <v>508</v>
      </c>
      <c r="D207" s="143" t="s">
        <v>12</v>
      </c>
      <c r="E207" s="143"/>
      <c r="F207" s="143"/>
      <c r="G207" s="143" t="s">
        <v>12</v>
      </c>
      <c r="H207" s="143"/>
      <c r="I207" s="143"/>
      <c r="J207" s="15" t="s">
        <v>23</v>
      </c>
      <c r="K207" s="143" t="s">
        <v>499</v>
      </c>
      <c r="L207" s="144" t="s">
        <v>509</v>
      </c>
      <c r="M207" s="29">
        <v>44146</v>
      </c>
      <c r="N207" s="146" t="s">
        <v>510</v>
      </c>
      <c r="O207" s="33">
        <v>945</v>
      </c>
      <c r="P207" s="33"/>
      <c r="Q207" s="33"/>
    </row>
    <row r="208" spans="2:18" s="6" customFormat="1" ht="28.5">
      <c r="B208" s="22" t="s">
        <v>511</v>
      </c>
      <c r="C208" s="9" t="s">
        <v>514</v>
      </c>
      <c r="D208" s="37"/>
      <c r="E208" s="15" t="s">
        <v>12</v>
      </c>
      <c r="F208" s="37"/>
      <c r="G208" s="37"/>
      <c r="H208" s="37"/>
      <c r="I208" s="37"/>
      <c r="J208" s="15" t="s">
        <v>23</v>
      </c>
      <c r="K208" s="28" t="s">
        <v>24</v>
      </c>
      <c r="L208" s="37">
        <v>500278501</v>
      </c>
      <c r="M208" s="29">
        <v>44152</v>
      </c>
      <c r="N208" s="34">
        <v>44165</v>
      </c>
      <c r="O208" s="31">
        <v>5641.69</v>
      </c>
      <c r="P208" s="31"/>
      <c r="Q208" s="32"/>
      <c r="R208" s="5"/>
    </row>
    <row r="209" spans="2:18" s="6" customFormat="1" ht="28.5">
      <c r="B209" s="22" t="s">
        <v>512</v>
      </c>
      <c r="C209" s="9" t="s">
        <v>513</v>
      </c>
      <c r="D209" s="37"/>
      <c r="E209" s="15" t="s">
        <v>12</v>
      </c>
      <c r="F209" s="37"/>
      <c r="G209" s="37"/>
      <c r="H209" s="37"/>
      <c r="I209" s="37"/>
      <c r="J209" s="15" t="s">
        <v>23</v>
      </c>
      <c r="K209" s="28" t="s">
        <v>24</v>
      </c>
      <c r="L209" s="37">
        <v>5000278503</v>
      </c>
      <c r="M209" s="29">
        <v>44152</v>
      </c>
      <c r="N209" s="34">
        <v>44227</v>
      </c>
      <c r="O209" s="31">
        <v>5897.51</v>
      </c>
      <c r="P209" s="31"/>
      <c r="Q209" s="32"/>
      <c r="R209" s="5"/>
    </row>
    <row r="210" spans="2:17" s="4" customFormat="1" ht="42.75">
      <c r="B210" s="142" t="s">
        <v>517</v>
      </c>
      <c r="C210" s="136" t="s">
        <v>516</v>
      </c>
      <c r="D210" s="15" t="s">
        <v>202</v>
      </c>
      <c r="E210" s="15"/>
      <c r="F210" s="37"/>
      <c r="G210" s="37"/>
      <c r="H210" s="37"/>
      <c r="I210" s="37"/>
      <c r="J210" s="15" t="s">
        <v>450</v>
      </c>
      <c r="K210" s="143" t="s">
        <v>499</v>
      </c>
      <c r="L210" s="144" t="s">
        <v>515</v>
      </c>
      <c r="M210" s="145">
        <v>44155</v>
      </c>
      <c r="N210" s="146">
        <v>44226</v>
      </c>
      <c r="O210" s="31">
        <v>30000</v>
      </c>
      <c r="P210" s="31"/>
      <c r="Q210" s="32"/>
    </row>
    <row r="211" spans="2:17" s="56" customFormat="1" ht="28.5">
      <c r="B211" s="167" t="s">
        <v>520</v>
      </c>
      <c r="C211" s="119" t="s">
        <v>519</v>
      </c>
      <c r="D211" s="157"/>
      <c r="E211" s="157" t="s">
        <v>12</v>
      </c>
      <c r="F211" s="157"/>
      <c r="G211" s="157"/>
      <c r="H211" s="157"/>
      <c r="I211" s="157"/>
      <c r="J211" s="157" t="s">
        <v>23</v>
      </c>
      <c r="K211" s="159" t="s">
        <v>131</v>
      </c>
      <c r="L211" s="161" t="s">
        <v>518</v>
      </c>
      <c r="M211" s="163">
        <v>44158</v>
      </c>
      <c r="N211" s="165" t="s">
        <v>110</v>
      </c>
      <c r="O211" s="38">
        <v>74871.26</v>
      </c>
      <c r="P211" s="153"/>
      <c r="Q211" s="155"/>
    </row>
    <row r="212" spans="2:17" s="56" customFormat="1" ht="14.25">
      <c r="B212" s="168"/>
      <c r="C212" s="9" t="s">
        <v>252</v>
      </c>
      <c r="D212" s="158"/>
      <c r="E212" s="158"/>
      <c r="F212" s="158"/>
      <c r="G212" s="158"/>
      <c r="H212" s="158"/>
      <c r="I212" s="158"/>
      <c r="J212" s="158"/>
      <c r="K212" s="160"/>
      <c r="L212" s="162"/>
      <c r="M212" s="164"/>
      <c r="N212" s="166"/>
      <c r="O212" s="70">
        <v>26953.65</v>
      </c>
      <c r="P212" s="154"/>
      <c r="Q212" s="156"/>
    </row>
    <row r="213" spans="2:17" s="4" customFormat="1" ht="42.75">
      <c r="B213" s="14" t="s">
        <v>40</v>
      </c>
      <c r="C213" s="11" t="s">
        <v>522</v>
      </c>
      <c r="D213" s="15"/>
      <c r="E213" s="15" t="s">
        <v>12</v>
      </c>
      <c r="F213" s="37"/>
      <c r="G213" s="37"/>
      <c r="H213" s="37"/>
      <c r="I213" s="37"/>
      <c r="J213" s="15" t="s">
        <v>450</v>
      </c>
      <c r="K213" s="143" t="s">
        <v>24</v>
      </c>
      <c r="L213" s="144">
        <v>5000280106</v>
      </c>
      <c r="M213" s="145">
        <v>44166</v>
      </c>
      <c r="N213" s="146">
        <v>44926</v>
      </c>
      <c r="O213" s="38">
        <v>15626.21</v>
      </c>
      <c r="P213" s="31"/>
      <c r="Q213" s="64"/>
    </row>
    <row r="214" spans="2:17" s="4" customFormat="1" ht="28.5">
      <c r="B214" s="142" t="s">
        <v>507</v>
      </c>
      <c r="C214" s="152" t="s">
        <v>527</v>
      </c>
      <c r="D214" s="143" t="s">
        <v>202</v>
      </c>
      <c r="E214" s="143"/>
      <c r="F214" s="143"/>
      <c r="G214" s="143"/>
      <c r="H214" s="143"/>
      <c r="I214" s="143"/>
      <c r="J214" s="15" t="s">
        <v>23</v>
      </c>
      <c r="K214" s="143" t="s">
        <v>526</v>
      </c>
      <c r="L214" s="144" t="s">
        <v>525</v>
      </c>
      <c r="M214" s="145">
        <v>44172</v>
      </c>
      <c r="N214" s="146">
        <v>44196</v>
      </c>
      <c r="O214" s="33">
        <v>2800</v>
      </c>
      <c r="P214" s="33"/>
      <c r="Q214" s="33"/>
    </row>
    <row r="215" spans="2:17" s="4" customFormat="1" ht="28.5">
      <c r="B215" s="142" t="s">
        <v>524</v>
      </c>
      <c r="C215" s="51" t="s">
        <v>523</v>
      </c>
      <c r="D215" s="143"/>
      <c r="E215" s="143" t="s">
        <v>12</v>
      </c>
      <c r="F215" s="143"/>
      <c r="G215" s="143"/>
      <c r="H215" s="143"/>
      <c r="I215" s="143"/>
      <c r="J215" s="15" t="s">
        <v>23</v>
      </c>
      <c r="K215" s="28" t="s">
        <v>24</v>
      </c>
      <c r="L215" s="144">
        <v>5000280918</v>
      </c>
      <c r="M215" s="29">
        <v>44174</v>
      </c>
      <c r="N215" s="146">
        <v>44516</v>
      </c>
      <c r="O215" s="33">
        <v>6924.85</v>
      </c>
      <c r="P215" s="33"/>
      <c r="Q215" s="33"/>
    </row>
    <row r="216" spans="2:17" ht="28.5">
      <c r="B216" s="147" t="s">
        <v>540</v>
      </c>
      <c r="C216" s="11" t="s">
        <v>539</v>
      </c>
      <c r="D216" s="37"/>
      <c r="E216" s="15"/>
      <c r="F216" s="37"/>
      <c r="G216" s="37"/>
      <c r="H216" s="37" t="s">
        <v>12</v>
      </c>
      <c r="I216" s="37"/>
      <c r="J216" s="15" t="s">
        <v>450</v>
      </c>
      <c r="K216" s="15" t="s">
        <v>15</v>
      </c>
      <c r="L216" s="143" t="s">
        <v>538</v>
      </c>
      <c r="M216" s="145">
        <v>44174</v>
      </c>
      <c r="N216" s="145">
        <v>44196</v>
      </c>
      <c r="O216" s="31">
        <v>1311.57</v>
      </c>
      <c r="P216" s="31"/>
      <c r="Q216" s="32"/>
    </row>
    <row r="217" spans="2:17" s="56" customFormat="1" ht="28.5">
      <c r="B217" s="167" t="s">
        <v>528</v>
      </c>
      <c r="C217" s="119" t="s">
        <v>529</v>
      </c>
      <c r="D217" s="157"/>
      <c r="E217" s="157" t="s">
        <v>12</v>
      </c>
      <c r="F217" s="157"/>
      <c r="G217" s="157"/>
      <c r="H217" s="157"/>
      <c r="I217" s="157"/>
      <c r="J217" s="157" t="s">
        <v>23</v>
      </c>
      <c r="K217" s="159" t="s">
        <v>530</v>
      </c>
      <c r="L217" s="161" t="s">
        <v>531</v>
      </c>
      <c r="M217" s="163">
        <v>44179</v>
      </c>
      <c r="N217" s="165" t="s">
        <v>110</v>
      </c>
      <c r="O217" s="38">
        <v>8823.86</v>
      </c>
      <c r="P217" s="153"/>
      <c r="Q217" s="155"/>
    </row>
    <row r="218" spans="2:17" s="56" customFormat="1" ht="14.25">
      <c r="B218" s="168"/>
      <c r="C218" s="9" t="s">
        <v>252</v>
      </c>
      <c r="D218" s="158"/>
      <c r="E218" s="158"/>
      <c r="F218" s="158"/>
      <c r="G218" s="158"/>
      <c r="H218" s="158"/>
      <c r="I218" s="158"/>
      <c r="J218" s="158"/>
      <c r="K218" s="160"/>
      <c r="L218" s="162"/>
      <c r="M218" s="164"/>
      <c r="N218" s="166"/>
      <c r="O218" s="70">
        <v>3176.59</v>
      </c>
      <c r="P218" s="154"/>
      <c r="Q218" s="156"/>
    </row>
    <row r="219" spans="2:17" ht="28.5">
      <c r="B219" s="142" t="s">
        <v>532</v>
      </c>
      <c r="C219" s="51" t="s">
        <v>533</v>
      </c>
      <c r="D219" s="143" t="s">
        <v>12</v>
      </c>
      <c r="E219" s="143"/>
      <c r="F219" s="143"/>
      <c r="G219" s="143"/>
      <c r="H219" s="143"/>
      <c r="I219" s="143"/>
      <c r="J219" s="15" t="s">
        <v>23</v>
      </c>
      <c r="K219" s="143" t="s">
        <v>15</v>
      </c>
      <c r="L219" s="144" t="s">
        <v>534</v>
      </c>
      <c r="M219" s="145">
        <v>44186</v>
      </c>
      <c r="N219" s="145">
        <v>45281</v>
      </c>
      <c r="O219" s="33">
        <v>1440</v>
      </c>
      <c r="P219" s="33"/>
      <c r="Q219" s="33"/>
    </row>
    <row r="220" spans="2:17" s="4" customFormat="1" ht="42.75">
      <c r="B220" s="142" t="s">
        <v>535</v>
      </c>
      <c r="C220" s="51" t="s">
        <v>536</v>
      </c>
      <c r="D220" s="143"/>
      <c r="E220" s="143" t="s">
        <v>12</v>
      </c>
      <c r="F220" s="143"/>
      <c r="G220" s="143"/>
      <c r="H220" s="143"/>
      <c r="I220" s="143"/>
      <c r="J220" s="15" t="s">
        <v>23</v>
      </c>
      <c r="K220" s="143" t="s">
        <v>537</v>
      </c>
      <c r="L220" s="144">
        <v>5000282620</v>
      </c>
      <c r="M220" s="145">
        <v>44186</v>
      </c>
      <c r="N220" s="145">
        <v>44926</v>
      </c>
      <c r="O220" s="31">
        <v>42395.25</v>
      </c>
      <c r="P220" s="33"/>
      <c r="Q220" s="33"/>
    </row>
    <row r="221" spans="4:17" ht="14.25">
      <c r="D221" s="72"/>
      <c r="E221" s="72"/>
      <c r="F221" s="72"/>
      <c r="G221" s="72"/>
      <c r="H221" s="72"/>
      <c r="I221" s="72"/>
      <c r="M221" s="72"/>
      <c r="N221" s="72"/>
      <c r="O221" s="72"/>
      <c r="P221" s="72"/>
      <c r="Q221" s="82"/>
    </row>
    <row r="222" spans="4:17" ht="14.25">
      <c r="D222" s="72"/>
      <c r="E222" s="72"/>
      <c r="F222" s="72"/>
      <c r="G222" s="72"/>
      <c r="H222" s="72"/>
      <c r="I222" s="72"/>
      <c r="M222" s="72"/>
      <c r="N222" s="72"/>
      <c r="O222" s="72"/>
      <c r="P222" s="72"/>
      <c r="Q222" s="82"/>
    </row>
    <row r="223" spans="4:17" ht="14.25">
      <c r="D223" s="72"/>
      <c r="E223" s="72"/>
      <c r="F223" s="72"/>
      <c r="G223" s="72"/>
      <c r="H223" s="72"/>
      <c r="I223" s="72"/>
      <c r="M223" s="72"/>
      <c r="N223" s="72"/>
      <c r="O223" s="72"/>
      <c r="P223" s="72"/>
      <c r="Q223" s="82"/>
    </row>
    <row r="224" spans="4:17" ht="14.25">
      <c r="D224" s="72"/>
      <c r="E224" s="72"/>
      <c r="F224" s="72"/>
      <c r="G224" s="72"/>
      <c r="H224" s="72"/>
      <c r="I224" s="72"/>
      <c r="M224" s="72"/>
      <c r="N224" s="72"/>
      <c r="O224" s="72"/>
      <c r="P224" s="72"/>
      <c r="Q224" s="82"/>
    </row>
    <row r="225" spans="4:17" ht="14.25">
      <c r="D225" s="72"/>
      <c r="E225" s="72"/>
      <c r="F225" s="72"/>
      <c r="G225" s="72"/>
      <c r="H225" s="72"/>
      <c r="I225" s="72"/>
      <c r="M225" s="72"/>
      <c r="N225" s="72"/>
      <c r="O225" s="72"/>
      <c r="P225" s="72"/>
      <c r="Q225" s="82"/>
    </row>
    <row r="226" spans="4:17" ht="14.25">
      <c r="D226" s="72"/>
      <c r="E226" s="72"/>
      <c r="F226" s="72"/>
      <c r="G226" s="72"/>
      <c r="H226" s="72"/>
      <c r="I226" s="72"/>
      <c r="M226" s="72"/>
      <c r="N226" s="72"/>
      <c r="O226" s="72"/>
      <c r="P226" s="72"/>
      <c r="Q226" s="82"/>
    </row>
    <row r="227" spans="4:17" ht="14.25">
      <c r="D227" s="72"/>
      <c r="E227" s="72"/>
      <c r="F227" s="72"/>
      <c r="G227" s="72"/>
      <c r="H227" s="72"/>
      <c r="I227" s="72"/>
      <c r="M227" s="72"/>
      <c r="N227" s="72"/>
      <c r="O227" s="72"/>
      <c r="P227" s="72"/>
      <c r="Q227" s="82"/>
    </row>
    <row r="228" spans="4:17" ht="14.25">
      <c r="D228" s="72"/>
      <c r="E228" s="72"/>
      <c r="F228" s="72"/>
      <c r="G228" s="72"/>
      <c r="H228" s="72"/>
      <c r="I228" s="72"/>
      <c r="M228" s="72"/>
      <c r="N228" s="72"/>
      <c r="O228" s="72"/>
      <c r="P228" s="72"/>
      <c r="Q228" s="82"/>
    </row>
    <row r="229" spans="4:17" ht="14.25">
      <c r="D229" s="72"/>
      <c r="E229" s="72"/>
      <c r="F229" s="72"/>
      <c r="G229" s="72"/>
      <c r="H229" s="72"/>
      <c r="I229" s="72"/>
      <c r="M229" s="72"/>
      <c r="N229" s="72"/>
      <c r="O229" s="72"/>
      <c r="P229" s="72"/>
      <c r="Q229" s="82"/>
    </row>
    <row r="230" spans="4:17" ht="14.25">
      <c r="D230" s="72"/>
      <c r="E230" s="72"/>
      <c r="F230" s="72"/>
      <c r="G230" s="72"/>
      <c r="H230" s="72"/>
      <c r="I230" s="72"/>
      <c r="M230" s="72"/>
      <c r="N230" s="72"/>
      <c r="O230" s="72"/>
      <c r="P230" s="72"/>
      <c r="Q230" s="82"/>
    </row>
    <row r="231" spans="4:17" ht="14.25">
      <c r="D231" s="72"/>
      <c r="E231" s="72"/>
      <c r="F231" s="72"/>
      <c r="G231" s="72"/>
      <c r="H231" s="72"/>
      <c r="I231" s="72"/>
      <c r="M231" s="72"/>
      <c r="N231" s="72"/>
      <c r="O231" s="72"/>
      <c r="P231" s="72"/>
      <c r="Q231" s="82"/>
    </row>
    <row r="232" spans="4:17" ht="14.25">
      <c r="D232" s="72"/>
      <c r="E232" s="72"/>
      <c r="F232" s="72"/>
      <c r="G232" s="72"/>
      <c r="H232" s="72"/>
      <c r="I232" s="72"/>
      <c r="M232" s="72"/>
      <c r="N232" s="72"/>
      <c r="O232" s="72"/>
      <c r="P232" s="72"/>
      <c r="Q232" s="82"/>
    </row>
    <row r="233" spans="4:17" ht="14.25">
      <c r="D233" s="72"/>
      <c r="E233" s="72"/>
      <c r="F233" s="72"/>
      <c r="G233" s="72"/>
      <c r="H233" s="72"/>
      <c r="I233" s="72"/>
      <c r="M233" s="72"/>
      <c r="N233" s="72"/>
      <c r="O233" s="72"/>
      <c r="P233" s="72"/>
      <c r="Q233" s="82"/>
    </row>
    <row r="234" spans="4:17" ht="14.25">
      <c r="D234" s="72"/>
      <c r="E234" s="72"/>
      <c r="F234" s="72"/>
      <c r="G234" s="72"/>
      <c r="H234" s="72"/>
      <c r="I234" s="72"/>
      <c r="M234" s="72"/>
      <c r="N234" s="72"/>
      <c r="O234" s="72"/>
      <c r="P234" s="72"/>
      <c r="Q234" s="82"/>
    </row>
    <row r="235" spans="4:17" ht="14.25">
      <c r="D235" s="72"/>
      <c r="E235" s="72"/>
      <c r="F235" s="72"/>
      <c r="G235" s="72"/>
      <c r="H235" s="72"/>
      <c r="I235" s="72"/>
      <c r="M235" s="72"/>
      <c r="N235" s="72"/>
      <c r="O235" s="72"/>
      <c r="P235" s="72"/>
      <c r="Q235" s="82"/>
    </row>
    <row r="236" spans="4:17" ht="14.25">
      <c r="D236" s="72"/>
      <c r="E236" s="72"/>
      <c r="F236" s="72"/>
      <c r="G236" s="72"/>
      <c r="H236" s="72"/>
      <c r="I236" s="72"/>
      <c r="M236" s="72"/>
      <c r="N236" s="72"/>
      <c r="O236" s="72"/>
      <c r="P236" s="72"/>
      <c r="Q236" s="82"/>
    </row>
    <row r="237" spans="4:17" ht="14.25">
      <c r="D237" s="72"/>
      <c r="E237" s="72"/>
      <c r="F237" s="72"/>
      <c r="G237" s="72"/>
      <c r="H237" s="72"/>
      <c r="I237" s="72"/>
      <c r="M237" s="72"/>
      <c r="N237" s="72"/>
      <c r="O237" s="72"/>
      <c r="P237" s="72"/>
      <c r="Q237" s="82"/>
    </row>
    <row r="238" spans="4:17" ht="14.25">
      <c r="D238" s="72"/>
      <c r="E238" s="72"/>
      <c r="F238" s="72"/>
      <c r="G238" s="72"/>
      <c r="H238" s="72"/>
      <c r="I238" s="72"/>
      <c r="M238" s="72"/>
      <c r="N238" s="72"/>
      <c r="O238" s="72"/>
      <c r="P238" s="72"/>
      <c r="Q238" s="82"/>
    </row>
    <row r="239" spans="4:17" ht="14.25">
      <c r="D239" s="72"/>
      <c r="E239" s="72"/>
      <c r="F239" s="72"/>
      <c r="G239" s="72"/>
      <c r="H239" s="72"/>
      <c r="I239" s="72"/>
      <c r="M239" s="72"/>
      <c r="N239" s="72"/>
      <c r="O239" s="72"/>
      <c r="P239" s="72"/>
      <c r="Q239" s="82"/>
    </row>
    <row r="240" spans="4:17" ht="14.25">
      <c r="D240" s="72"/>
      <c r="E240" s="72"/>
      <c r="F240" s="72"/>
      <c r="G240" s="72"/>
      <c r="H240" s="72"/>
      <c r="I240" s="72"/>
      <c r="M240" s="72"/>
      <c r="N240" s="72"/>
      <c r="O240" s="72"/>
      <c r="P240" s="72"/>
      <c r="Q240" s="82"/>
    </row>
    <row r="241" spans="4:17" ht="14.25">
      <c r="D241" s="72"/>
      <c r="E241" s="72"/>
      <c r="F241" s="72"/>
      <c r="G241" s="72"/>
      <c r="H241" s="72"/>
      <c r="I241" s="72"/>
      <c r="M241" s="72"/>
      <c r="N241" s="72"/>
      <c r="O241" s="72"/>
      <c r="P241" s="72"/>
      <c r="Q241" s="82"/>
    </row>
    <row r="242" spans="4:17" ht="14.25">
      <c r="D242" s="72"/>
      <c r="E242" s="72"/>
      <c r="F242" s="72"/>
      <c r="G242" s="72"/>
      <c r="H242" s="72"/>
      <c r="I242" s="72"/>
      <c r="M242" s="72"/>
      <c r="N242" s="72"/>
      <c r="O242" s="72"/>
      <c r="P242" s="72"/>
      <c r="Q242" s="82"/>
    </row>
    <row r="243" spans="4:17" ht="14.25">
      <c r="D243" s="72"/>
      <c r="E243" s="72"/>
      <c r="F243" s="72"/>
      <c r="G243" s="72"/>
      <c r="H243" s="72"/>
      <c r="I243" s="72"/>
      <c r="M243" s="72"/>
      <c r="N243" s="72"/>
      <c r="O243" s="72"/>
      <c r="P243" s="72"/>
      <c r="Q243" s="82"/>
    </row>
    <row r="244" spans="4:17" ht="14.25">
      <c r="D244" s="72"/>
      <c r="E244" s="72"/>
      <c r="F244" s="72"/>
      <c r="G244" s="72"/>
      <c r="H244" s="72"/>
      <c r="I244" s="72"/>
      <c r="M244" s="72"/>
      <c r="N244" s="72"/>
      <c r="O244" s="72"/>
      <c r="P244" s="72"/>
      <c r="Q244" s="82"/>
    </row>
    <row r="245" spans="4:17" ht="14.25">
      <c r="D245" s="72"/>
      <c r="E245" s="72"/>
      <c r="F245" s="72"/>
      <c r="G245" s="72"/>
      <c r="H245" s="72"/>
      <c r="I245" s="72"/>
      <c r="M245" s="72"/>
      <c r="N245" s="72"/>
      <c r="O245" s="72"/>
      <c r="P245" s="72"/>
      <c r="Q245" s="82"/>
    </row>
    <row r="246" spans="4:17" ht="14.25">
      <c r="D246" s="72"/>
      <c r="E246" s="72"/>
      <c r="F246" s="72"/>
      <c r="G246" s="72"/>
      <c r="H246" s="72"/>
      <c r="I246" s="72"/>
      <c r="M246" s="72"/>
      <c r="N246" s="72"/>
      <c r="O246" s="72"/>
      <c r="P246" s="72"/>
      <c r="Q246" s="82"/>
    </row>
  </sheetData>
  <sheetProtection/>
  <mergeCells count="258">
    <mergeCell ref="Q201:Q202"/>
    <mergeCell ref="B177:B178"/>
    <mergeCell ref="N177:N178"/>
    <mergeCell ref="O177:O178"/>
    <mergeCell ref="P177:P178"/>
    <mergeCell ref="Q177:Q178"/>
    <mergeCell ref="G201:G203"/>
    <mergeCell ref="H201:H203"/>
    <mergeCell ref="I201:I203"/>
    <mergeCell ref="J201:J203"/>
    <mergeCell ref="Q170:Q171"/>
    <mergeCell ref="H170:H171"/>
    <mergeCell ref="I170:I171"/>
    <mergeCell ref="B170:B171"/>
    <mergeCell ref="C170:C171"/>
    <mergeCell ref="D170:D171"/>
    <mergeCell ref="E170:E171"/>
    <mergeCell ref="F170:F171"/>
    <mergeCell ref="J170:J171"/>
    <mergeCell ref="K170:K171"/>
    <mergeCell ref="B173:B175"/>
    <mergeCell ref="N173:N175"/>
    <mergeCell ref="M173:M175"/>
    <mergeCell ref="L173:L175"/>
    <mergeCell ref="K173:K175"/>
    <mergeCell ref="J173:J175"/>
    <mergeCell ref="I173:I175"/>
    <mergeCell ref="H173:H175"/>
    <mergeCell ref="F159:F160"/>
    <mergeCell ref="E159:E160"/>
    <mergeCell ref="D159:D160"/>
    <mergeCell ref="C159:C160"/>
    <mergeCell ref="G173:G175"/>
    <mergeCell ref="F173:F175"/>
    <mergeCell ref="E173:E175"/>
    <mergeCell ref="D173:D175"/>
    <mergeCell ref="G170:G171"/>
    <mergeCell ref="B159:B160"/>
    <mergeCell ref="P159:P160"/>
    <mergeCell ref="L159:L160"/>
    <mergeCell ref="K159:K160"/>
    <mergeCell ref="J159:J160"/>
    <mergeCell ref="N159:N160"/>
    <mergeCell ref="M159:M160"/>
    <mergeCell ref="I159:I160"/>
    <mergeCell ref="H159:H160"/>
    <mergeCell ref="G159:G160"/>
    <mergeCell ref="Q159:Q160"/>
    <mergeCell ref="H148:H149"/>
    <mergeCell ref="I148:I149"/>
    <mergeCell ref="J148:J149"/>
    <mergeCell ref="K148:K149"/>
    <mergeCell ref="L148:L149"/>
    <mergeCell ref="M148:M149"/>
    <mergeCell ref="B148:B149"/>
    <mergeCell ref="C148:C149"/>
    <mergeCell ref="D148:D149"/>
    <mergeCell ref="E148:E149"/>
    <mergeCell ref="F148:F149"/>
    <mergeCell ref="G148:G149"/>
    <mergeCell ref="P100:P101"/>
    <mergeCell ref="Q100:Q101"/>
    <mergeCell ref="I100:I101"/>
    <mergeCell ref="J100:J101"/>
    <mergeCell ref="K100:K101"/>
    <mergeCell ref="L100:L101"/>
    <mergeCell ref="M100:M101"/>
    <mergeCell ref="N100:N101"/>
    <mergeCell ref="B100:B101"/>
    <mergeCell ref="D100:D101"/>
    <mergeCell ref="E100:E101"/>
    <mergeCell ref="F100:F101"/>
    <mergeCell ref="G100:G101"/>
    <mergeCell ref="H100:H101"/>
    <mergeCell ref="Q98:Q99"/>
    <mergeCell ref="I98:I99"/>
    <mergeCell ref="J98:J99"/>
    <mergeCell ref="K98:K99"/>
    <mergeCell ref="L98:L99"/>
    <mergeCell ref="M98:M99"/>
    <mergeCell ref="N98:N99"/>
    <mergeCell ref="B98:B99"/>
    <mergeCell ref="D98:D99"/>
    <mergeCell ref="E98:E99"/>
    <mergeCell ref="F98:F99"/>
    <mergeCell ref="G98:G99"/>
    <mergeCell ref="H98:H99"/>
    <mergeCell ref="I93:I94"/>
    <mergeCell ref="B93:B94"/>
    <mergeCell ref="D93:D94"/>
    <mergeCell ref="E93:E94"/>
    <mergeCell ref="F93:F94"/>
    <mergeCell ref="G93:G94"/>
    <mergeCell ref="H93:H94"/>
    <mergeCell ref="Q93:Q94"/>
    <mergeCell ref="J93:J94"/>
    <mergeCell ref="K93:K94"/>
    <mergeCell ref="L93:L94"/>
    <mergeCell ref="M93:M94"/>
    <mergeCell ref="N93:N94"/>
    <mergeCell ref="P93:P94"/>
    <mergeCell ref="B10:M10"/>
    <mergeCell ref="B14:B15"/>
    <mergeCell ref="C14:C15"/>
    <mergeCell ref="J14:J15"/>
    <mergeCell ref="D14:I14"/>
    <mergeCell ref="K14:K15"/>
    <mergeCell ref="O14:O15"/>
    <mergeCell ref="K33:K34"/>
    <mergeCell ref="Q14:Q15"/>
    <mergeCell ref="P14:P15"/>
    <mergeCell ref="N14:N15"/>
    <mergeCell ref="M14:M15"/>
    <mergeCell ref="L14:L15"/>
    <mergeCell ref="L33:L34"/>
    <mergeCell ref="M33:M34"/>
    <mergeCell ref="P33:P34"/>
    <mergeCell ref="B33:B34"/>
    <mergeCell ref="C33:C34"/>
    <mergeCell ref="D33:D34"/>
    <mergeCell ref="E33:E34"/>
    <mergeCell ref="F33:F34"/>
    <mergeCell ref="G33:G34"/>
    <mergeCell ref="N42:N44"/>
    <mergeCell ref="O42:O44"/>
    <mergeCell ref="P42:P44"/>
    <mergeCell ref="H33:H34"/>
    <mergeCell ref="I33:I34"/>
    <mergeCell ref="J33:J34"/>
    <mergeCell ref="H42:H44"/>
    <mergeCell ref="I42:I44"/>
    <mergeCell ref="N33:N34"/>
    <mergeCell ref="O33:O34"/>
    <mergeCell ref="G42:G44"/>
    <mergeCell ref="J42:J44"/>
    <mergeCell ref="K42:K44"/>
    <mergeCell ref="B80:B81"/>
    <mergeCell ref="B42:B44"/>
    <mergeCell ref="C42:C44"/>
    <mergeCell ref="D42:D44"/>
    <mergeCell ref="E42:E44"/>
    <mergeCell ref="F42:F44"/>
    <mergeCell ref="E80:E81"/>
    <mergeCell ref="D80:D81"/>
    <mergeCell ref="F80:F81"/>
    <mergeCell ref="G80:G81"/>
    <mergeCell ref="H80:H81"/>
    <mergeCell ref="O80:O81"/>
    <mergeCell ref="N80:N81"/>
    <mergeCell ref="Q33:Q34"/>
    <mergeCell ref="I80:I81"/>
    <mergeCell ref="J80:J81"/>
    <mergeCell ref="C80:C81"/>
    <mergeCell ref="Q42:Q44"/>
    <mergeCell ref="M80:M81"/>
    <mergeCell ref="L80:L81"/>
    <mergeCell ref="K80:K81"/>
    <mergeCell ref="P80:P81"/>
    <mergeCell ref="Q80:Q81"/>
    <mergeCell ref="E85:E86"/>
    <mergeCell ref="B85:B86"/>
    <mergeCell ref="D85:D86"/>
    <mergeCell ref="L85:L86"/>
    <mergeCell ref="M85:M86"/>
    <mergeCell ref="N85:N86"/>
    <mergeCell ref="K85:K86"/>
    <mergeCell ref="J85:J86"/>
    <mergeCell ref="P85:P86"/>
    <mergeCell ref="Q85:Q86"/>
    <mergeCell ref="I85:I86"/>
    <mergeCell ref="H85:H86"/>
    <mergeCell ref="G85:G86"/>
    <mergeCell ref="F85:F86"/>
    <mergeCell ref="B103:B104"/>
    <mergeCell ref="D103:D104"/>
    <mergeCell ref="E103:E104"/>
    <mergeCell ref="F103:F104"/>
    <mergeCell ref="G103:G104"/>
    <mergeCell ref="H103:H104"/>
    <mergeCell ref="P103:P104"/>
    <mergeCell ref="Q103:Q104"/>
    <mergeCell ref="I103:I104"/>
    <mergeCell ref="J103:J104"/>
    <mergeCell ref="K103:K104"/>
    <mergeCell ref="L103:L104"/>
    <mergeCell ref="M103:M104"/>
    <mergeCell ref="N103:N104"/>
    <mergeCell ref="B138:B139"/>
    <mergeCell ref="C138:C139"/>
    <mergeCell ref="D138:D139"/>
    <mergeCell ref="E138:E139"/>
    <mergeCell ref="F138:F139"/>
    <mergeCell ref="G138:G139"/>
    <mergeCell ref="O138:O139"/>
    <mergeCell ref="P138:P139"/>
    <mergeCell ref="Q138:Q139"/>
    <mergeCell ref="H138:H139"/>
    <mergeCell ref="I138:I139"/>
    <mergeCell ref="J138:J139"/>
    <mergeCell ref="K138:K139"/>
    <mergeCell ref="L138:L139"/>
    <mergeCell ref="M138:M139"/>
    <mergeCell ref="B143:B144"/>
    <mergeCell ref="C143:C144"/>
    <mergeCell ref="D143:D144"/>
    <mergeCell ref="E143:E144"/>
    <mergeCell ref="F143:F144"/>
    <mergeCell ref="G143:G144"/>
    <mergeCell ref="Q143:Q144"/>
    <mergeCell ref="H143:H144"/>
    <mergeCell ref="I143:I144"/>
    <mergeCell ref="J143:J144"/>
    <mergeCell ref="K143:K144"/>
    <mergeCell ref="L143:L144"/>
    <mergeCell ref="M143:M144"/>
    <mergeCell ref="O143:O144"/>
    <mergeCell ref="P143:P144"/>
    <mergeCell ref="L170:L171"/>
    <mergeCell ref="M170:M171"/>
    <mergeCell ref="O170:O171"/>
    <mergeCell ref="P170:P171"/>
    <mergeCell ref="P201:P202"/>
    <mergeCell ref="P211:P212"/>
    <mergeCell ref="Q211:Q212"/>
    <mergeCell ref="B201:B203"/>
    <mergeCell ref="D201:D203"/>
    <mergeCell ref="K201:K203"/>
    <mergeCell ref="L201:L203"/>
    <mergeCell ref="M201:M203"/>
    <mergeCell ref="N201:N203"/>
    <mergeCell ref="E201:E203"/>
    <mergeCell ref="F201:F203"/>
    <mergeCell ref="I211:I212"/>
    <mergeCell ref="J211:J212"/>
    <mergeCell ref="K211:K212"/>
    <mergeCell ref="L211:L212"/>
    <mergeCell ref="M211:M212"/>
    <mergeCell ref="N211:N212"/>
    <mergeCell ref="B211:B212"/>
    <mergeCell ref="D211:D212"/>
    <mergeCell ref="E211:E212"/>
    <mergeCell ref="F211:F212"/>
    <mergeCell ref="G211:G212"/>
    <mergeCell ref="H211:H212"/>
    <mergeCell ref="B217:B218"/>
    <mergeCell ref="D217:D218"/>
    <mergeCell ref="E217:E218"/>
    <mergeCell ref="F217:F218"/>
    <mergeCell ref="G217:G218"/>
    <mergeCell ref="H217:H218"/>
    <mergeCell ref="P217:P218"/>
    <mergeCell ref="Q217:Q218"/>
    <mergeCell ref="I217:I218"/>
    <mergeCell ref="J217:J218"/>
    <mergeCell ref="K217:K218"/>
    <mergeCell ref="L217:L218"/>
    <mergeCell ref="M217:M218"/>
    <mergeCell ref="N217:N218"/>
  </mergeCells>
  <printOptions horizontalCentered="1"/>
  <pageMargins left="0.2755905511811024" right="0.5511811023622047" top="0.2362204724409449" bottom="0.2755905511811024" header="0.15748031496062992" footer="0.15748031496062992"/>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Autonoma di Trento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PR01517</dc:creator>
  <cp:keywords/>
  <dc:description/>
  <cp:lastModifiedBy>Procopio Nicoletta</cp:lastModifiedBy>
  <cp:lastPrinted>2014-08-13T13:16:47Z</cp:lastPrinted>
  <dcterms:created xsi:type="dcterms:W3CDTF">2011-02-15T14:26:22Z</dcterms:created>
  <dcterms:modified xsi:type="dcterms:W3CDTF">2021-02-19T11:50:05Z</dcterms:modified>
  <cp:category/>
  <cp:version/>
  <cp:contentType/>
  <cp:contentStatus/>
</cp:coreProperties>
</file>