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35" windowHeight="8700" activeTab="0"/>
  </bookViews>
  <sheets>
    <sheet name="2021" sheetId="1" r:id="rId1"/>
    <sheet name="Foglio1" sheetId="2" r:id="rId2"/>
  </sheets>
  <definedNames>
    <definedName name="_xlnm.Print_Area" localSheetId="0">'2021'!$4:$15</definedName>
  </definedNames>
  <calcPr fullCalcOnLoad="1"/>
</workbook>
</file>

<file path=xl/sharedStrings.xml><?xml version="1.0" encoding="utf-8"?>
<sst xmlns="http://schemas.openxmlformats.org/spreadsheetml/2006/main" count="1063" uniqueCount="483">
  <si>
    <t>INCARICATO</t>
  </si>
  <si>
    <t>DATA
CONFERIMENTO
INCARICO</t>
  </si>
  <si>
    <r>
      <t xml:space="preserve">CORRISPETTIVO PREVISTO A CONTRATTO </t>
    </r>
    <r>
      <rPr>
        <sz val="10"/>
        <rFont val="Arial"/>
        <family val="2"/>
      </rPr>
      <t xml:space="preserve">(al netto di IVA e oneri sociali e fiscali) </t>
    </r>
  </si>
  <si>
    <t>TIPOLOGIA</t>
  </si>
  <si>
    <t>Collaborazione</t>
  </si>
  <si>
    <t>Rappresentanza in giudizio</t>
  </si>
  <si>
    <t>DATA FINE INCARICO</t>
  </si>
  <si>
    <t>EVENTUALI RIMBORSI</t>
  </si>
  <si>
    <t>Funzioni notarili</t>
  </si>
  <si>
    <t>Studio         Ricerca Consulenza</t>
  </si>
  <si>
    <t>ESTREMI ATTO DI INCARICO</t>
  </si>
  <si>
    <t>Formazione personale dipendente</t>
  </si>
  <si>
    <t>x</t>
  </si>
  <si>
    <t>RAGIONE DELL'INCARICO</t>
  </si>
  <si>
    <t>assenza personale con qualifica idonea</t>
  </si>
  <si>
    <t>mancanza di competenze sufficientemente specializzate</t>
  </si>
  <si>
    <t>L.P. 23/1990 - art. 39 sexies</t>
  </si>
  <si>
    <t>L.P. 04/2014 - art. 2</t>
  </si>
  <si>
    <t>Incarichi professionali</t>
  </si>
  <si>
    <t>PROCEDURA PER AFFIDAMENTO</t>
  </si>
  <si>
    <t>incarico diretto</t>
  </si>
  <si>
    <t>risorse insufficienti</t>
  </si>
  <si>
    <t>A conclusione lavori</t>
  </si>
  <si>
    <t>Conferimento incarico professionale per Coordinamento della Sicurezza in fase di Progettazione ed Esecuzione relativamente agli interventi di manutenzione straordinaria dell’edificio sede INAIL di via Gazzoletti a Trento</t>
  </si>
  <si>
    <t>0000578-17 PA_L378_07</t>
  </si>
  <si>
    <t>DEDAGROUP WIZ S.R.L</t>
  </si>
  <si>
    <t>Conferimento incarico professionale per la realizzazione del restyling del sito della Società e servizio di mantenimento annuale</t>
  </si>
  <si>
    <t>0002144-17PA_VARIE</t>
  </si>
  <si>
    <t>CRISTOFORETTI CLAUDIO</t>
  </si>
  <si>
    <t>confronto concorrenziale</t>
  </si>
  <si>
    <t>DELTA INFORMATICA</t>
  </si>
  <si>
    <t>Conferimento incarico per realizzazione modello di analisi dati tramite Qlink Sense- INTEGRAZIONE incarico di data 06/03/2017 prot. n. 000425-17PA_VARIE</t>
  </si>
  <si>
    <t>0002343-17 PA_VARIE</t>
  </si>
  <si>
    <t>DATA PRIMA PUBBLICAZIONE: 23/12/2016</t>
  </si>
  <si>
    <t>Conferimento incarico professionale per servizio di stesura n. 1 Attestato di Prestazione Energetica APE, redatto secondo il DPP 13 Luglio 2009, per i lavori di realizzazione della nuova sede associazioni A.P.P.M. sita in via Manzoni a Trento</t>
  </si>
  <si>
    <t>0002777-17 PA_L378_01</t>
  </si>
  <si>
    <t>DEGASPERI STEFANO</t>
  </si>
  <si>
    <t>Conferimento incarico professionale per la redazione del progetto strutturale e l’attività di Coordinamento della sicurezza in fase di progettazione per il progetto di demolizione e ricostruzione del capannone in Località Giaroni p.ed. 396 in C.C. San Michele all’Adige (TN)</t>
  </si>
  <si>
    <t>0000287-18 PA_I042_06</t>
  </si>
  <si>
    <t>STUDIUM PROFESSIONISTI ASSOCIATI SRL</t>
  </si>
  <si>
    <t>MAGOTTI GIORGIO</t>
  </si>
  <si>
    <t>Conferimento incarico professionale per la Progettazione preliminare, definitiva, esecutiva delle opere edili comprensiva di relazione acustica per la demolizione e ricostruzione del capannone in Località Giaroni p.ed. 396 in C.C. San Michele all’Adige (TN)</t>
  </si>
  <si>
    <t>0000324-18 PA_I042_06</t>
  </si>
  <si>
    <t>Conferimento incarico professionale per la Progettazione definitiva ed esecutiva degli impianti tecnologici termico-idraulico-elettrico comprensiva di relazione energetica per la demolizione e ricostruzione del capannone in Località Giaroni p.ed. 396 in C.C. San Michele all’Adige (TN)</t>
  </si>
  <si>
    <t>0000350-18 PA_I042_06</t>
  </si>
  <si>
    <t>QSA CONSULTING</t>
  </si>
  <si>
    <t>Conferimento d’urgenza di incarico professionale per l’attività di consulenza tecnica in materia di salute e sicurezza e in materia antincendio ai sensi del D.Lgs.81/2008 e del D.M. 151/11 per l’edificio “EX Istituto scolastico Maria Bambina” p.ed. 1714 in C.C. Trento</t>
  </si>
  <si>
    <t>0001790-17PA_L378_20</t>
  </si>
  <si>
    <t>STUDIO TECNICO ASSOCIATO CR</t>
  </si>
  <si>
    <t>0002074-17 PA_F187_01</t>
  </si>
  <si>
    <t xml:space="preserve">conferimento 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t>
  </si>
  <si>
    <t>0000558-18 PA_L378_01</t>
  </si>
  <si>
    <t>Conferimento incarico professionale. - Redazione progetto per cambio di destinazione d’uso da ufficio a residenziale e progetto per ottenimento nulla osta reti p.ed. 1300 e 1304/4 siti in via Santa Croce in Trento - Coordinamento della sicurezza in fase di progettazione ed esecuzione per lavori di sistemazione aiuola e vialetto presso p.ed. 5063 in via del Brennero 165 in Trento</t>
  </si>
  <si>
    <t>0000667-18 PA_L378_10</t>
  </si>
  <si>
    <t>31/03/2018  - Conclusione lavori</t>
  </si>
  <si>
    <t xml:space="preserve">STUCCHI LUIGI </t>
  </si>
  <si>
    <t>Incarico di data 07/10/2016 prot. n. 0002155-16PA_H330_03 per collaudo tecnico amministrativo in corso d’opera inerente i lavori di realizzazione della nuova struttura congressuale provvisoria denominata Palavela a Riva del Garda (TN)</t>
  </si>
  <si>
    <t>0002155-16PA_H330_03</t>
  </si>
  <si>
    <t>a collaudo avvenuto</t>
  </si>
  <si>
    <t>HABITECH DISTRETTO TECNOLOGICO TRENTINO S.c.a.r.l.</t>
  </si>
  <si>
    <t>Conferimento incarico professionale per servizi di Commissioning Authority per Certificazione LEED v4 relativamente alla progettazione nuova sede APPM in via Manzoni c.c. Trento</t>
  </si>
  <si>
    <t>0000824-18 PA_L378_01</t>
  </si>
  <si>
    <t>a conclusione lavori</t>
  </si>
  <si>
    <t xml:space="preserve">CORRISPETTIVO PAGATO </t>
  </si>
  <si>
    <t>Conferimento incarico professionale per Coordinatore Sicurezza in fase  di progettazione ed esecuzione per l'intervento di adeguamento dell'immobile p.ed. 1767 in C.C. Predazzo</t>
  </si>
  <si>
    <t>LUTZEMBERGER MARCO</t>
  </si>
  <si>
    <t xml:space="preserve">Conferimento di incarico professionale per redazione di progetto preliminare ed esecutivo, relazioni tecniche, rilievo del fabbricato, particolari costruttivi, computo metrico estimativo, elenco prezzi, richiesta offerta, Direzione Lavori, assistenza al collaudo per gli interventi afferenti la p.ed. 510 in C.C. Mezzolombardo (TN) </t>
  </si>
  <si>
    <t>0000844-18 PA_F187_01</t>
  </si>
  <si>
    <t>31.05.2018  - Collaudo avvenuto</t>
  </si>
  <si>
    <t>NICHELATTI OSCAR</t>
  </si>
  <si>
    <t>come da indicaizoni PAT ai sensi dell'art. 24 L.P. 26/93</t>
  </si>
  <si>
    <t>MOLINARO SILVIA</t>
  </si>
  <si>
    <t>0001351-18 PA_H528_01</t>
  </si>
  <si>
    <t>Conferimento incarico professionale con carattere di somma urgenza per progettazione riparazioni architravi prospetto EST, nuovo allaccio fognature acque bianche tettoia piscina e sbarrieramento architettonico due bagni presso Casa Raphael a Roncegno (TN)</t>
  </si>
  <si>
    <t>GB &amp; ASSOCIATI</t>
  </si>
  <si>
    <t>Conferimento di incarico professionale per progettazione impianti tecnologici, Direzione Lavori e contabilità lavori per adeguamento impianto antincendio con installazione impianto di accumulo e riserva acqua c/o scuola sita in edificio Ex Maria Bambina in Trento</t>
  </si>
  <si>
    <t>0001463-18 PA_L378_20</t>
  </si>
  <si>
    <t>2028 (manutenzione ordinaria)</t>
  </si>
  <si>
    <t xml:space="preserve"> 2.000,00 (canone annuo)</t>
  </si>
  <si>
    <t>FILIPPI STEFANO</t>
  </si>
  <si>
    <t>Conferimento incarico professionale per Coordinamento della sicurezza in fase di progettazione ed esecuzione relativamente ai lavori per adeguamento impianto antincendio a servizio dell’edificio sito in via Borsieri di Trento</t>
  </si>
  <si>
    <t>0001611-18 PA_L378_20</t>
  </si>
  <si>
    <t>0001913-18 PA_H330_05</t>
  </si>
  <si>
    <t>Progetto di Ampliamento del Polo Fieristico e Palasport di Riva del Garda – Integrazione alla Convenzione di data 19.02.2010 e successive modificazioni:variante opere per Parcheggio MM e aggiornamento documentazione progettuale esecutiva consegnata ai nuovi prezzari 2018 per progetto Parcheggio MM e Nuova Cabina Enel</t>
  </si>
  <si>
    <t>0001914-18 PA_H330_01</t>
  </si>
  <si>
    <t>Conferimento incarico professionale per suddivisione in due stralci distinti della progettazione definitiva ed esecutiva e Coordinamento della Sicurezza in fase di Progettazione degli interventi di Scavo Archeologico tra nuovo Padiglione G della Fiera e nuovo Palasport coordinamento della Sicurezza in fase di Esecuzione e Direzione Lavori per il solo Palasport – INTEGRAZIONE PER AGGIORNAMENTO PREZZI 2018</t>
  </si>
  <si>
    <t>0001939-18 PA_L378_20</t>
  </si>
  <si>
    <t>Conferimento incarico professionale per attività di Direttore Operativo delle strutture in merito ai lavori di realizzazione della nuova sede del Centro di Salute Mentale di via Borsieri a Trento</t>
  </si>
  <si>
    <t>REWIS</t>
  </si>
  <si>
    <r>
      <t xml:space="preserve">TERA Engineering s.r.l </t>
    </r>
    <r>
      <rPr>
        <i/>
        <sz val="11"/>
        <rFont val="Arial"/>
        <family val="2"/>
      </rPr>
      <t>(Paolo Grisenti)</t>
    </r>
  </si>
  <si>
    <r>
      <t xml:space="preserve">GB &amp; ASSOCIATI </t>
    </r>
    <r>
      <rPr>
        <i/>
        <sz val="11"/>
        <rFont val="Arial"/>
        <family val="2"/>
      </rPr>
      <t>(Lorenzo Bendinelli)</t>
    </r>
  </si>
  <si>
    <t xml:space="preserve">BERTOLANI ROBERTA </t>
  </si>
  <si>
    <t>Incarico professionale per formazione aziendale nel settore della contrattualistica pubblica</t>
  </si>
  <si>
    <t>0002357-18 PA_VARIE</t>
  </si>
  <si>
    <t>0002883-18 PA_L378_19</t>
  </si>
  <si>
    <t xml:space="preserve">Conferimento incarico professionale per la variazione tavolare e catastale della p.ed. 5063, p.t. 8972 (sede societaria) in C.C. Trento </t>
  </si>
  <si>
    <t>STUDIO TECNICO ASSOCIATO CARLI RONCADOR CARLI</t>
  </si>
  <si>
    <t>A sentenza o atto equipollente</t>
  </si>
  <si>
    <t>1° fase 30/06/18                  2° fase 31/10/2018</t>
  </si>
  <si>
    <t>X</t>
  </si>
  <si>
    <t>come da indicazioni PAT ai sensi dell'art. 24 L.P. 26/93</t>
  </si>
  <si>
    <t>PONTALTI MAURO</t>
  </si>
  <si>
    <r>
      <rPr>
        <b/>
        <u val="single"/>
        <sz val="11"/>
        <rFont val="Arial"/>
        <family val="2"/>
      </rPr>
      <t>ELENCO DATI IN ADEMPIMENTO DELLE SEGUENTI NORMATIVE</t>
    </r>
    <r>
      <rPr>
        <b/>
        <sz val="11"/>
        <rFont val="Arial"/>
        <family val="2"/>
      </rPr>
      <t>:</t>
    </r>
  </si>
  <si>
    <r>
      <t xml:space="preserve">D.Lgs. 33/2013 e ss.mm. - art. 15-bis </t>
    </r>
    <r>
      <rPr>
        <u val="single"/>
        <sz val="11"/>
        <rFont val="Arial"/>
        <family val="2"/>
      </rPr>
      <t>(N.B.: per gli INCARICHI PROFESSIONALI antecedenti il 23/12/2016, data di entrata in vigore dell'obbligo di pubblicazione, si rimanda a quanto riportato nella sezione "Bandi di gara e contratti")</t>
    </r>
  </si>
  <si>
    <t>0001514-16PA_H018_03</t>
  </si>
  <si>
    <t>STUCCHI LUIGI</t>
  </si>
  <si>
    <t>Conferimento incarico professionale per collaudo tecnico amministrativo in corso d’opera inerente i lavori di realizzazione della nuova sede della APPM in via Manzoni a Trento</t>
  </si>
  <si>
    <t>0000502-19 PA_L378_01</t>
  </si>
  <si>
    <t>HELIOPOLIS 21 ARCHITETTI ASSOCIATI</t>
  </si>
  <si>
    <t xml:space="preserve">Conferimento incarico professionale per Coordinamento della Sicurezza in fase di Esecuzione, Direzione dei Lavori e Contabilità per gli interventi di Scavo Archeologico presso il nuovo Padiglione G della Fiera di Riva del Garda. </t>
  </si>
  <si>
    <t>0000595-19 PA_H330_01</t>
  </si>
  <si>
    <t>termine procedimento giudiziario al primo grado</t>
  </si>
  <si>
    <t>0000898 A</t>
  </si>
  <si>
    <t>Conferimento incarico professionale per assistenza giudiziale riferita all'avviso di accertamento n. T2A03SX02327/2018 notificato da Agenzia delle Entrate - Direzione Provinciale di Trento - relativamente al periodo d'imposta 2013.</t>
  </si>
  <si>
    <t>GIOVANARDI ANDREA</t>
  </si>
  <si>
    <t xml:space="preserve">  €                 100/orario</t>
  </si>
  <si>
    <t>0001062 A</t>
  </si>
  <si>
    <t>Conferimento incarico professionale per assistenza legale per danni ad immobile Muse in Trento</t>
  </si>
  <si>
    <t>SANTI RICCARDO</t>
  </si>
  <si>
    <t>Oneri riflessi</t>
  </si>
  <si>
    <t>0001531 A</t>
  </si>
  <si>
    <t xml:space="preserve">Conferimento incarico professionale per collaudo tecnico amministrativo inerente i lavori di adeguamento porzione est immobile p.ed. 1714 C.C. Trento, ex Convento Maria Bambina </t>
  </si>
  <si>
    <t>PILATI MARCELLO</t>
  </si>
  <si>
    <t>come da convenzione operativa con APSS di data  03/2016</t>
  </si>
  <si>
    <t>TOVAZZI FRANCO STUDIO DI INGEGNERIA</t>
  </si>
  <si>
    <t>incarico professionale per l'ottenimento delle autorizzazioni allo scarico reti acque bianche e nere, progettazione esecutiva e Direzione lavori nell'ambito dei lavori di realizzazione della nuova sede del Centro di Salute Mentale presso ex istituto scolastico Maria Bambina p.ed. 1714 c.c. Trento.</t>
  </si>
  <si>
    <t>0001565 A</t>
  </si>
  <si>
    <t>A conclusione lavori e collaudo avvenuto</t>
  </si>
  <si>
    <t>FRANCH LORENZO</t>
  </si>
  <si>
    <t>Conferimento incarico professionale per collaudo tecnico amministrativo inerente i lavori di realizzazione del nuovo Archivio APSS presso il fabbricato sito in via G. Di Vittorio 10 Lavis – p.ed. 1719, p.f. 3494/2 C.C. Trento</t>
  </si>
  <si>
    <t>0001762 A</t>
  </si>
  <si>
    <t>CRISTOFORI VITTORIO</t>
  </si>
  <si>
    <t>Conferimento incarico professionale per collaudo tecnico amministrativo inerente i lavori di adeguamento del capannone ex Alpefrutta a magazzino funzionale al Servizio Gestione Strade e al S.O.V.A della PAT sito in via del Rastel a San Cristoforo (Pergine Vasugana) – pp.ed. 437 347 e p.f. 259/1 C.C. Ischia</t>
  </si>
  <si>
    <t>0001818 A</t>
  </si>
  <si>
    <t>ANDERLE GIANCARLO</t>
  </si>
  <si>
    <t>Incarico per collaudo tecnico amministrativo inerente i lavori di ristrutturazione-restauro del maso e di costruzione di un nuovo capannone in località Maso delle Part a servizio della fondazione E. Mach in località Maso delle Part, p.ed. 498/1 in C.C. Mezzolombardo.</t>
  </si>
  <si>
    <t>0001862A</t>
  </si>
  <si>
    <t xml:space="preserve">Incarico di Direttore Lavori impianti elettrici per lavori di adeguamento del capannone ex Alpefrutta a magazzino funzionale al servizio gestione strade e al S.O.V.A. della PAT – via del Rastel San Cristoforo (Pergine Valsugana) ped 437-347 e pf 259/1 cc Ischia </t>
  </si>
  <si>
    <t>60 giorni dalla fine dei lavori</t>
  </si>
  <si>
    <t>PAOLAZZI DIEGO</t>
  </si>
  <si>
    <t>HENTSCHEL CHRISTIAN</t>
  </si>
  <si>
    <t>Conferimento incarico professionale per Direttore operativo geologo per l'esecuzione di lavori di "Adeguamento del capannone ex Alpefrutta a magazzino funzionale al servizio gestione strade e al S.O.V.A. della PAT - via del Rastel San Cristoforo Pergine Valsugana</t>
  </si>
  <si>
    <t>Conferimento di incarico professionale per collaudo statico nei  lavori di "Adeguamento del capannone ex Alpefrutta a magazzino funzionale al servizio gestione strade e al S.O.V.A. della PAT - via del Rastel San Cristoforo Pergine Valsugana</t>
  </si>
  <si>
    <t>ZANETTI ANDREA</t>
  </si>
  <si>
    <t>Conferimento incarico professionale per direzione lavori impianto termoidraulico  per l'esecuzione di lavori di "Adeguamento del capannone ex Alpefrutta a magazzino funzionale al servizio gestione strade e al S.O.V.A. della PAT - via del Rastel San Cristoforo Pergine Valsugana</t>
  </si>
  <si>
    <t>T&amp;D Ingegneri Associati</t>
  </si>
  <si>
    <t>Incarico professionale di Direzione dei Lavori per i lavori di “Ristrutturazione restauro del maso e di costruzione di un nuovo capannone a servizio della fondazione E. Mach in localita’ Maso delle Part p.ed. 498/1 in c.c. di Mezzolombardo”.</t>
  </si>
  <si>
    <t>0002014 A</t>
  </si>
  <si>
    <t>conclusione lavori</t>
  </si>
  <si>
    <t>MAGRONE MICHELE</t>
  </si>
  <si>
    <t xml:space="preserve">Conferimento incarico professionale per stesura APE per immobile Ex Alpefrutta sito in Pergine Valsugana </t>
  </si>
  <si>
    <t>MOSCHEN LUCIO</t>
  </si>
  <si>
    <t>Incarico professionale per progettazione definitiva ed esecutiva, piano di sicurezza e coordinamento, direzione lavori e coordinamento della sicurezza in progettazione ed esecuzione dei lavori di arredo interno di alcune camere dell’Hotel Villa Flora di Roncegno</t>
  </si>
  <si>
    <t>Incarico professionale per per progettazione definitiva ed esecutiva, piano di sicurezza e coordinamento, direzione lavori e coordinamento della sicurezza in progettazione ed esecuzione dei lavori di realizzazione di un sistema di impermeabilizzazione del tetto del salone delle danze presso Casa Raphael di Roncegno</t>
  </si>
  <si>
    <t xml:space="preserve">VOLTOLINI STEFANO </t>
  </si>
  <si>
    <t>BOMBARDELLI ERINO</t>
  </si>
  <si>
    <t>Conferimento incarico professionale per direzione lavori strutture  nell'esecuzione di lavori di "Adeguamento del capannone ex Alpefrutta a magazzino funzionale al servizio gestione strade e al S.O.V.A. della PAT - via del Rastel San Cristoforo Pergine Valsugana</t>
  </si>
  <si>
    <t>FOLLADOR MARGHERITA</t>
  </si>
  <si>
    <t>Conferimento incarico professionale per Direttore operativo edile e contabilità  nell'esecuzione di lavori di "Adeguamento del capannone ex Alpefrutta a magazzino funzionale al servizio gestione strade e al S.O.V.A. della PAT - via del Rastel San Cristoforo Pergine Valsugana</t>
  </si>
  <si>
    <t>Conferimento di incarico professionale per la redazione della relazione idrogeologica inerente l’intervento di scarico reti acque bianche e nere e relativa Direzione Operativa, nell’ambito dei lavori di realizzazione della nuova sede del Centro di Salute mentale presso Ex Istituto scolastico Maria Bambina p.ed. 1714 in C.C. Trento</t>
  </si>
  <si>
    <t>0002200A</t>
  </si>
  <si>
    <t>fine lavori</t>
  </si>
  <si>
    <t>IURE SRL</t>
  </si>
  <si>
    <t>Conferimento incarico professionale per assistenza al RUP, superivsione e coordinamento della D.L e CSE durante i lavori al Polo Fieristico, Padiglione G e nuovo Palasport di Riva del Garda</t>
  </si>
  <si>
    <t>ROSSI CORRADO</t>
  </si>
  <si>
    <t>Conferimento incarico professionale per assistenza al RUP, superivsione e coordinamento della D.L e CSE durante i lavori al Palacongressi e tatro a Riva del Garda</t>
  </si>
  <si>
    <t>STUDIO KOMPAS S.R.L.S</t>
  </si>
  <si>
    <t>0002440A</t>
  </si>
  <si>
    <t>Incarico professionale di Coordinatore per la sicurezza nell'ambito dei lavori di “Ristrutturazione-restauro del maso e di costruzione di un nuovo capannone a servizio della fondazione E. Mach in località Maso delle Part p.ed. 498/1 in c.c. di Mezzolombardo”.</t>
  </si>
  <si>
    <t>FACCIOLI CLAUDIO</t>
  </si>
  <si>
    <t>Conferimento di incarico professionale di assistenza giudiziale per accertamento tecnico preventivo relativo ai danni ad immobile Muse di Trento</t>
  </si>
  <si>
    <t>0002528A</t>
  </si>
  <si>
    <t>ABRAM GIANLUCA</t>
  </si>
  <si>
    <t>Conferimento incarico professionale per redazione di un piano d’indagini, la gestione delle autorizzazioni per l’esecuzione delle prove ed assistenza alle prove, la relazione geotecnica ai fini della caratterizzazione geotecnica del rilevato, per la valutazione della capacità portante della strada arginale sinistra del fiume Adige, individuata dalle pp.ff. demaniali 3509 C.C. Lavis e 557/5 C.C. San Michele all’Adige, ai fini dell’accesso all’area oggetto della “Demolizione e ricostruzione edificio su diverso sedime con ampliamento volumetrico – edificio p.ed. 396 C.C. San Michele – località Prà dei Giaroni – altre particelle coinvolte p.ed. 397 e p.f. 565/8 C.C. San Michele</t>
  </si>
  <si>
    <t>Incarico professionale per predisposizione Attestato Prestazione Energetica di un nuovo capannone a servizio della fondazione E. Mach in località Maso delle Part p.ed. 498/1 in c.c. di Mezzolombardo.</t>
  </si>
  <si>
    <t>MORANDINI MICHELE</t>
  </si>
  <si>
    <t xml:space="preserve">GASPERETTI SERGIO </t>
  </si>
  <si>
    <t>0000106A</t>
  </si>
  <si>
    <t>Conferimento incarico per assistenza fiscale ed amministrativa anni 2020-2021</t>
  </si>
  <si>
    <t>Incarico professionale per progettazione definitiva ed esecutiva, coordinamento della sicurezza in fase di progettazione ed esecuzione, direzione lavori relativi al ripristino di parte della copertura dell’immobile denominato “Casa Bresciani” ad Arco (TN) e valutazione dell’idoneità statica delle coperture.</t>
  </si>
  <si>
    <t>Incarico professionale di Coordinatore per la sicurezza in fase di progettazione e di esecuzione durante i lavori di riparazione delle infiltrazioni nelle vasche esterne dell'immobile MUSE di Trento</t>
  </si>
  <si>
    <t>Fine Lavori</t>
  </si>
  <si>
    <r>
      <t xml:space="preserve">TIS ENGINEERING </t>
    </r>
    <r>
      <rPr>
        <i/>
        <sz val="11"/>
        <rFont val="Arial"/>
        <family val="2"/>
      </rPr>
      <t>(Stefano Boscherini)</t>
    </r>
  </si>
  <si>
    <t>Conferimento incarico per assistenza legale sotto soglia in materia di diritto amministrativo</t>
  </si>
  <si>
    <t>STUDIO LEGALE FINOCCHIARO FORMENTIN SARACCO E ASSOCIATI</t>
  </si>
  <si>
    <t>Conferimento incarico  per assistenza legale sopra soglia in materia di diritto amministrativo</t>
  </si>
  <si>
    <t>STUDIO LEGALE ASSOCIATO PORCARI VECLI</t>
  </si>
  <si>
    <t>Conferimento incarico per formazione dipendenti sulla sicurezza nell'ambito dei cantierei pubblici</t>
  </si>
  <si>
    <t>SEIDUESEI Org S.r.L</t>
  </si>
  <si>
    <t>0000150A</t>
  </si>
  <si>
    <t>Incarico professionale per progettazione definitiva ed esecutiva, piano di sicurezza e coordinamento, direzione lavori e coordinamento della sicurezza in progettazione ed esecuzione dei lavori di arredo interno di alcune camere dell’Hotel Villa Flora di Roncegno. Integrazione per pratiche di regolarizzazione urbanistica</t>
  </si>
  <si>
    <t>Conferimento incarico  per servizio di adeguamento della documentazione in materia di privacy alla normativa vigente - regolamento (UE) n. 2016/679 (GDPR) - e di consulenza manutenzione periodica</t>
  </si>
  <si>
    <t>Conferimento incarico  per servizio annuale di DPO. Integrazione incarico</t>
  </si>
  <si>
    <t>GIULIANI LORENZO</t>
  </si>
  <si>
    <t>ANGELINI MAURIZIO</t>
  </si>
  <si>
    <t>Conferimento incarico professionale per progettazione definitiva ed esecutiva, coordinamento della sicurezza in fase di esecuzione per i lavori di rifacimento pilastro presso immobile in via Bezzecca a Trento e relative pratiche edilizie</t>
  </si>
  <si>
    <t>MAINI PIETRO</t>
  </si>
  <si>
    <t>Incarico professionale per la valutazione dell’impatto acustico delle UTA, ai fini della verifica del rispetto dei limiti della Legge 447/95 e DPCM 14/11/1997, presso il presidio ospedaliero di Mezzolombardo.</t>
  </si>
  <si>
    <t>0000207A</t>
  </si>
  <si>
    <t>VERONESI IVAN</t>
  </si>
  <si>
    <t>Conferimento incarico professionale di Coordinatore per la sicurezza in fase di esecuzione per l’esecuzione dell’opera di “cambio di destinazione d’uso da appartamento ad ufficio del Consiglio Provinciale dell’appartamento sito al IV e V piano di Palazzo Nicolodi p.ed. 833/2 p.m. 1 sub. 12 C.C. in Trento”.</t>
  </si>
  <si>
    <t>VISINTAINER LORENZA</t>
  </si>
  <si>
    <t>Conferimento incarico professionale per  la redazione dell’Attestato di Prestazione Energetica – APE – per l’esecuzione dell’opera di “cambio di destinazione d’uso da appartamento ad ufficio del Consiglio Provinciale dell’appartamento sito al IV e V piano di Palazzo Nicolodi p.ed. 833/2 p.m. 1 sub. 12 C.C. in Trento”.</t>
  </si>
  <si>
    <t>MARZARI ACHILLE</t>
  </si>
  <si>
    <t>Conferimento incarico professionale di Direttore Lavori per l’esecuzione dell’opera di “cambio di destinazione d’uso da appartamento ad ufficio del Consiglio Provinciale dell’appartamento sito al IV e V piano di Palazzo Nicolodi p.ed. 833/2 p.m. 1 sub. 12 C.C. in Trento</t>
  </si>
  <si>
    <t>NADALINI LUCA (Studio Ass.to TEC.SA)</t>
  </si>
  <si>
    <t>FRANZOSO MIRKO</t>
  </si>
  <si>
    <t>Conferimento incarico professionale per uno studio di fattibilità di un edificio ad uso principalmente residenziale inserito nell’area Ex-Coni in Madonna di Campiglio</t>
  </si>
  <si>
    <t>0000210-18 PA_H612_01</t>
  </si>
  <si>
    <t>Incarico professionale di Collaudo Statico (D.P.R. 380/01 art. 67) inerente ai lavori di “ristrutturazione – restauro del Maso e di costruzione di un nuovo capannone in località Maso delle Part a servizio della Fondazione E. Mach, in località Maso delle Part, p.ed. 498/1 in C.C. Mezzolombardo”.</t>
  </si>
  <si>
    <t>TIEFENTHALER MASSIMO</t>
  </si>
  <si>
    <t>Incarico professionale di Direttore Lavori inerente ai lavori di “sistemazione interna ed adeguamento normativo dell’immobile individuato dalla p.ed. 1265 C.C. Ala /TN denominato palazzina uffici”</t>
  </si>
  <si>
    <t>SALVETTI DANIELA</t>
  </si>
  <si>
    <t>termine procedimento giudiziario</t>
  </si>
  <si>
    <t>0000528A</t>
  </si>
  <si>
    <t>Conferimento incarico per Consulenza Tecnica di Parte inerente alle problematiche edili dell’immobile sede del MUSE di Trento</t>
  </si>
  <si>
    <t>Incarico professionale di Coordinatore per la Sicurezza in fase di Esecuzione ( D.Lgs. 81/2008) inerente ai lavori di “sistemazione interna ed adeguamento normativo dell’immobile individuato dalla p.ed. 1265 C.C. Ala /TN denominato palazzina uffici”</t>
  </si>
  <si>
    <t>Iincarico professionale di Collaudo Statico (D.P.R. 380/01 art. 67) inerente ai lavori di “sistemazione interna ed adeguamento normativo dell’immobile individuato dalla p.ed. 1265 C.C. Ala /TN denominato palazzina uffici”</t>
  </si>
  <si>
    <t>conclusione esecuzione sondaggi</t>
  </si>
  <si>
    <t>0000576A</t>
  </si>
  <si>
    <t>Conferimento incarico professionale per la redazione del progetto strutturale e l’attività di Coordinamento della sicurezza in fase di progettazione per il progetto di demolizione e ricostruzione del capannone in Località Giaroni p.ed. 396 in C.C. San Michele all’Adige (TN). INTEGRAZIONE</t>
  </si>
  <si>
    <t xml:space="preserve">DEGASPERI STEFANO </t>
  </si>
  <si>
    <t>Fine lavori</t>
  </si>
  <si>
    <t>TOMELIN DOMENICO</t>
  </si>
  <si>
    <t>Incarico professionale per frazionamento e accatastamento, e relativo deposito delle pratiche, dell’edificio futura sede dell’A.P.P.M. sito in via Manzoni a Trento, identificato dalla p.ed. 1874 e pp.ff. 1959/17 – 1959/37 in C.C. Trento</t>
  </si>
  <si>
    <t>CIOLA EMANUELE</t>
  </si>
  <si>
    <t>Incarico per redazione PSC e Coordinamento per la sicurezza in fase di esecuzione durante i lavori di rifacimento parziale degli intonaci e posa guaine impermeabili nella zona imbottigliamento dello stabilimento della Levico Acque a Levico Terme.</t>
  </si>
  <si>
    <r>
      <t xml:space="preserve">ECCHER ANDREA </t>
    </r>
    <r>
      <rPr>
        <i/>
        <sz val="11"/>
        <rFont val="Arial"/>
        <family val="2"/>
      </rPr>
      <t>(Studio ass.to Artecno)</t>
    </r>
  </si>
  <si>
    <t>Termine procedimento</t>
  </si>
  <si>
    <t>Eventuale success fee</t>
  </si>
  <si>
    <t>Fase stragiudiziale</t>
  </si>
  <si>
    <t>0000725A</t>
  </si>
  <si>
    <t>Conferimento incarico professionale per assistenza giudiziale riferita all'avviso di accertamento n. T2A03SX01815/2019 notificato da Agenzia delle Entrate - Direzione Provinciale di Trento - relativamente al periodo d'imposta 2014.</t>
  </si>
  <si>
    <t>Incarico sospeso</t>
  </si>
  <si>
    <t>Conferimento incarico professionale per l'aggiornamento delle schede catastali relative agli immobili di proprietà contraddistinti dalle pp.ed. 2022, 2023/1, 2024 in C.C. Riva del Garda</t>
  </si>
  <si>
    <t>0000942A</t>
  </si>
  <si>
    <t xml:space="preserve">Conferimento di incarico professionale per verifica di idoneità statica e collaudo statico della porzione Est dell’ Ex Convento Maria Bambina, p.ed. 1714, p.f. 1796, sito in via Borsieri n. 4  in C.C. di Trento  (TN)   </t>
  </si>
  <si>
    <r>
      <rPr>
        <sz val="11"/>
        <rFont val="Arial"/>
        <family val="2"/>
      </rPr>
      <t>FONTANA &amp; LOTTI LORENZI INGEGNERI ASSOCIATI</t>
    </r>
    <r>
      <rPr>
        <i/>
        <sz val="11"/>
        <rFont val="Arial"/>
        <family val="2"/>
      </rPr>
      <t xml:space="preserve"> (Marco Fontana)</t>
    </r>
  </si>
  <si>
    <t>SALVATI SARA</t>
  </si>
  <si>
    <t>Incarico professionale di Coordinatore per la sicurezza in fase di esecuzione nell'ambito dei lavori di adeguamento capannone "Ex Alpefrutta"</t>
  </si>
  <si>
    <t>Confronto concorrenziale</t>
  </si>
  <si>
    <t>0000961A</t>
  </si>
  <si>
    <t>Incarico professionale per progettazione definitiva ed esecutiva, coordinamento della sicurezza in fase di progettazione d esecuzione, direzione lavori relativi agli interventi alla copertura del vano scale del blocco uffici dell'immobile MUSE</t>
  </si>
  <si>
    <t>31.01.2021</t>
  </si>
  <si>
    <t>Incarico professionale per  Collaudo Statico (D.P.R. 380/01 art. 67) inerente ai lavori di “indagine archeologica propedeutica ai lavori di ampliamento del Polo Fieristico in località Baltera a Riva del Garda</t>
  </si>
  <si>
    <r>
      <t>FONTANA &amp; LOTTI LORENZI INGEGNERI ASSOCIATI</t>
    </r>
    <r>
      <rPr>
        <i/>
        <sz val="11"/>
        <rFont val="Arial"/>
        <family val="2"/>
      </rPr>
      <t xml:space="preserve"> (Davide Lorenzi)</t>
    </r>
  </si>
  <si>
    <r>
      <t xml:space="preserve">Conferimento incarico professionale per </t>
    </r>
    <r>
      <rPr>
        <sz val="11"/>
        <color indexed="8"/>
        <rFont val="Arial"/>
        <family val="2"/>
      </rPr>
      <t>Coordinamento della sicurezza in fase di progettazione ed esecuzione relativamente ai lavori per adeguamento impianto antincendio a servizio dell’edificio sito in via Borsieri di Trento. INTEGRAZIONE</t>
    </r>
  </si>
  <si>
    <t>0001131A</t>
  </si>
  <si>
    <t>25.06.2020</t>
  </si>
  <si>
    <r>
      <t>STUDIO DI INGEGNERIA BURLI GENONI ASSOCIATI (</t>
    </r>
    <r>
      <rPr>
        <i/>
        <sz val="11"/>
        <rFont val="Arial"/>
        <family val="2"/>
      </rPr>
      <t>Gianni Burli)</t>
    </r>
  </si>
  <si>
    <r>
      <t xml:space="preserve">Conferimento incarico professionale per </t>
    </r>
    <r>
      <rPr>
        <sz val="11"/>
        <color indexed="8"/>
        <rFont val="Arial"/>
        <family val="2"/>
      </rPr>
      <t>progettazione definitiva ed esecutiva della nuova centrale termica dell’Ex Convento Maria Bambina, sito in via Borsieri a Trento</t>
    </r>
  </si>
  <si>
    <t>MICHELETTI CESARE</t>
  </si>
  <si>
    <t>Incarico professionale per progettazione Definitiva ed Esecutiva e Coordinamento Sicurezza in Fase di Progettazione per i lavori di riqualificazione area a Passo Rolle nel comune di Primiero San Martino di Castrozza (TN)</t>
  </si>
  <si>
    <t>MARCHI PAOLO</t>
  </si>
  <si>
    <t>Incarico professionale per la redazione di relazione idrogeologica  e supporto geologico durante i lavori di ampliamento del Palacongressi e nuovo teatro in Riva del Garda</t>
  </si>
  <si>
    <t>Conferimento incarico professionale per Coordinamento della sicurezza in fase di progettazione ed esecuzione relativamente ai lavori per adeguamento impianto antincendio a servizio dell’edificio sito in via Borsieri di Trento. ADEGUAMENTO PARCELLA</t>
  </si>
  <si>
    <t>0001784A</t>
  </si>
  <si>
    <t>Conferimento incarico professionale per la redazione della certificazione di conformità di edifici esistenti o dichiarazione di agibilità ed allegati necessari per la p.ed. 510 in C.C. Mezzolombardo (TN)</t>
  </si>
  <si>
    <t>CAVALIERI MARCO</t>
  </si>
  <si>
    <t>Conferimento incarico di Collaudatore Statico in corso d'opera nell'ambito dei lavori di "Ampliamento del Polo Congressuale di Riva del Garda Opera 1"</t>
  </si>
  <si>
    <t xml:space="preserve">A conclusione lavori </t>
  </si>
  <si>
    <t>PAES ENGINEERING SRL</t>
  </si>
  <si>
    <t>Conferimento incarico per redazione APE - Attestato Prestazione Energetica - Palacongressi Riva del Garda</t>
  </si>
  <si>
    <t>Conferimento incarico di progettazione di una nuova stanza e di un bagno privato al piano rialzato presso l’immobile Villa Merici sito in Trento, coordinamento della sicurezza in fase di progettazione, successiva direzione lavori e coordinamento per la sicurezza in fase di esecuzione.</t>
  </si>
  <si>
    <t>MONTAGNI PAOLO</t>
  </si>
  <si>
    <t xml:space="preserve"> Incarico per redazione di una perizia di stima di edificazione a confine e servitù di passo in C.C. Riva del Garda</t>
  </si>
  <si>
    <t>FARINA STEFANO</t>
  </si>
  <si>
    <t>Incarico per consulenza COVID-19, stesura protocollo aziendale, stesura DUVRI</t>
  </si>
  <si>
    <t>0002436A</t>
  </si>
  <si>
    <t>Approfondimento richiesto dal CDA</t>
  </si>
  <si>
    <r>
      <t>Conferimento</t>
    </r>
    <r>
      <rPr>
        <sz val="11"/>
        <rFont val="Arial"/>
        <family val="2"/>
      </rPr>
      <t xml:space="preserve"> incarico di consulenza legale specialistica in materia assicurativa in riferimento alla gara lotto D&amp;O di Patrimonio del Trentino S.p.A..</t>
    </r>
  </si>
  <si>
    <t>PARTENZA ITALO</t>
  </si>
  <si>
    <t>0002385A</t>
  </si>
  <si>
    <r>
      <t>Conferimento</t>
    </r>
    <r>
      <rPr>
        <sz val="11"/>
        <rFont val="Arial"/>
        <family val="2"/>
      </rPr>
      <t xml:space="preserve"> incarico professionale per il conferimento di procura speciale</t>
    </r>
  </si>
  <si>
    <r>
      <t>STUDIO NOTAI TRENTINI RIUNITI Reina, Rivieccio, Vangelisti, Zanolini, Morandi</t>
    </r>
    <r>
      <rPr>
        <i/>
        <sz val="11"/>
        <rFont val="Arial"/>
        <family val="2"/>
      </rPr>
      <t xml:space="preserve"> (dott. Guglielmo Giovanni Reina)</t>
    </r>
  </si>
  <si>
    <t>0002508A</t>
  </si>
  <si>
    <t>ONGARI MARCELLO</t>
  </si>
  <si>
    <r>
      <t>Conferimento</t>
    </r>
    <r>
      <rPr>
        <sz val="11"/>
        <rFont val="Arial"/>
        <family val="2"/>
      </rPr>
      <t xml:space="preserve"> incarico per assistenza e consulenza legale, nel procedimento di esecuzione mobiliare presso terzi innanzi al Tribunale di Trento</t>
    </r>
  </si>
  <si>
    <t>0002507A</t>
  </si>
  <si>
    <t>Termine procedura</t>
  </si>
  <si>
    <t>COSER MASSIMILIANO</t>
  </si>
  <si>
    <t>BIO ENGINEERING SRL</t>
  </si>
  <si>
    <t>Incarico professionale per redazione del progetto dell’impianto di illuminazione esterna dello stabilimento denominato Levico Acque a Levico</t>
  </si>
  <si>
    <t>Incarico professionale per progettazione  definitiva ed esecutiva dell’impianto di climatizzazione presso l’immobile denominato Palazzo Nicolodi sito in Trento, successiva direzione lavori e contabilità.</t>
  </si>
  <si>
    <t>0002610A</t>
  </si>
  <si>
    <t>Conferimento incarico per la redazione di un parere in ordine alla validità o meno dei contratti derivati stipulati da Patrimonio del Trentino S.p.A. e, nel caso di loro invalidità, all’individuazione delle azioni esperibili a tutela della Società</t>
  </si>
  <si>
    <t>0002622A</t>
  </si>
  <si>
    <t xml:space="preserve">Conferimento incarico professionale per collaudo tecnico amministrativo in corso d’opera per i lavori di “Ampliamento del Polo Congressuale in Riva del Garda </t>
  </si>
  <si>
    <t>SIMONETTI PAOLO</t>
  </si>
  <si>
    <t>sospeso</t>
  </si>
  <si>
    <t>Conferimento incarico professionale per Direttore operativo strutture, ispettore di cantiere, misura e contabilità lavori e assistenza opere edili nell’ambito dei lavori di “Riqualificazione del complesso delle Terme di Garniga</t>
  </si>
  <si>
    <t xml:space="preserve">Incarico professionale di Collaudo Statico (D.P.R. 380/01 art. 67) inerente ai lavori di “riqualificazione del complesso delle Terme di Garniga” </t>
  </si>
  <si>
    <t>STUDIO TECNICO ING. LORENZO CESTARI</t>
  </si>
  <si>
    <t>0002767A</t>
  </si>
  <si>
    <t>Approfondimento richiesto dal Presidente del CDA</t>
  </si>
  <si>
    <t>Conferimento incarico di consulenza legale per la redazione di un parere legale</t>
  </si>
  <si>
    <t>BOLEGO FILIBERTO</t>
  </si>
  <si>
    <t>Conferimento incarico professionale per collaudo tecnico amministrativo in corso d’opera per i lavori di “Riqualificazione complesso delle Terme di Garniga” (TN)</t>
  </si>
  <si>
    <t>come da indicazIoni PAT ai sensi dell'art. 24 L.P. 26/93</t>
  </si>
  <si>
    <t>0002816A</t>
  </si>
  <si>
    <t>VIOLA ALESSANDRA</t>
  </si>
  <si>
    <t>Conferimento incarico professionale per il servizio di valutazione del Piano Family nella fase di Mantenimento della certificazione Family Audit.</t>
  </si>
  <si>
    <t>0002899A</t>
  </si>
  <si>
    <r>
      <t xml:space="preserve">T.E.S.I. ENGINEERING SRL </t>
    </r>
    <r>
      <rPr>
        <i/>
        <sz val="11"/>
        <rFont val="Arial"/>
        <family val="2"/>
      </rPr>
      <t>(Lorenzo Strauss)</t>
    </r>
  </si>
  <si>
    <t>Incarico professionale di direttore operativo, ispettore di cantiere, assistenza al collaudo impianti, predisposizione pratiche antincendio nell’ambito dei lavori di “riqualificazione del complesso delle Terme di Garniga” (TN)</t>
  </si>
  <si>
    <t>Risorse insufficienti</t>
  </si>
  <si>
    <t>0002768P</t>
  </si>
  <si>
    <t>Conferimento incarico notarile per un atto di compravendita immobiliare relativa all’acquisto di parte della p.ed. 3402 e p.f. 1880/40 in C.C. Trento.</t>
  </si>
  <si>
    <t>VIDALOT DANIEL</t>
  </si>
  <si>
    <t>Conferimento incarico per la redazione e presentazione di istanza di interpello disapplicativo ex art. 172, comma 7, TUIR, in relazione alla fusione per incorporazione di Garniga Terme S.p.A.</t>
  </si>
  <si>
    <t xml:space="preserve">STUDIO TECNICO ASSOCIATO GEOM. ARMANDO E RICCARDO VAIA </t>
  </si>
  <si>
    <t>Conferimento incarico professionale per servizi di rilievo, restituzione dati, redazione di piano divisionale e accatastamento della p.ed. 997/1 in C.C. Cavalese</t>
  </si>
  <si>
    <t>0000220-18 PA_C372_05</t>
  </si>
  <si>
    <t>STUDIO TECNICO GEOM. ARMANDO E RICCARDO VAIA</t>
  </si>
  <si>
    <t>Incarico professionale per la  redazione di perizia di stima delle p.edd. 1606, 997/1-997/2 in C.C. Cavalese</t>
  </si>
  <si>
    <t>0000867-17 PA_C372_05</t>
  </si>
  <si>
    <t>VALCANOVER FILIPPO</t>
  </si>
  <si>
    <t>Conferimento incarico professionale per la redazione di un parere legale nell’ambito delle verifiche post aggiudicazione delle gare relative al Palasport e ampliamento Palafiere in C.C. Riva del Garda.</t>
  </si>
  <si>
    <t>0000060A</t>
  </si>
  <si>
    <r>
      <t xml:space="preserve">MOLINARO SILVIA </t>
    </r>
    <r>
      <rPr>
        <i/>
        <sz val="11"/>
        <rFont val="Arial"/>
        <family val="2"/>
      </rPr>
      <t>(Dna Studio)</t>
    </r>
  </si>
  <si>
    <r>
      <t xml:space="preserve">SAITRE S.r.l </t>
    </r>
    <r>
      <rPr>
        <i/>
        <sz val="11"/>
        <rFont val="Arial"/>
        <family val="2"/>
      </rPr>
      <t>(Moratelli Bruno)</t>
    </r>
  </si>
  <si>
    <r>
      <t>MOLINARO SILVIA</t>
    </r>
    <r>
      <rPr>
        <i/>
        <sz val="11"/>
        <rFont val="Arial"/>
        <family val="2"/>
      </rPr>
      <t xml:space="preserve"> </t>
    </r>
  </si>
  <si>
    <r>
      <t xml:space="preserve">Studio Associato Geologia Applicata </t>
    </r>
    <r>
      <rPr>
        <i/>
        <sz val="11"/>
        <rFont val="Arial"/>
        <family val="2"/>
      </rPr>
      <t>(Dott. Geol. Lorenzo Cadrobbi)</t>
    </r>
  </si>
  <si>
    <r>
      <t>I</t>
    </r>
    <r>
      <rPr>
        <sz val="11"/>
        <rFont val="Arial"/>
        <family val="2"/>
      </rPr>
      <t xml:space="preserve">ncarico professionale di Direttore Lavori inerente i lavori di “sistemazione interna ed adeguamento normativo dell’immobile individuato dalla p.ed. 1265 C.C. Ala /TN denominato palazzina uffici”. </t>
    </r>
    <r>
      <rPr>
        <u val="single"/>
        <sz val="11"/>
        <color indexed="8"/>
        <rFont val="Arial"/>
        <family val="2"/>
      </rPr>
      <t xml:space="preserve">INTEGRAZIONE </t>
    </r>
  </si>
  <si>
    <t>0000184A</t>
  </si>
  <si>
    <t>31/03/20201</t>
  </si>
  <si>
    <t>0000239A</t>
  </si>
  <si>
    <t>Conferimento di incarico professionale per progettazione impianti tecnologici per adeguamento impianto antincendio con installazione impianto di accumulo e riserva acqua c/o scuola sita in edificio Ex Maria Bambina in Trento. 2 ^ integrazione</t>
  </si>
  <si>
    <t>STUDIO GB TECNICI ASSOCIATI</t>
  </si>
  <si>
    <t>0000245A</t>
  </si>
  <si>
    <t>Conferimento incarico professionale per la redazione di perizie di stima su immobili di proprietà di Patrimonio del Trentino S.p.A. per svalutazioni di bilancio.</t>
  </si>
  <si>
    <t>FOX ALESSANDRO</t>
  </si>
  <si>
    <t>0000246A</t>
  </si>
  <si>
    <t>Conferimento incarico notarile per procura speciale con relativo deposito presso il Registro delle Imprese</t>
  </si>
  <si>
    <t>0000249A</t>
  </si>
  <si>
    <t>Conferimento incarico professionale per assistenza giudiziale riferita all’avviso di accertamento n. T2A03MB01011/2020 notificato da Agenzia delle Entrate - Direzione Provinciale di Trento – relativamente al periodo d’imposta 2015.</t>
  </si>
  <si>
    <t>0000269A</t>
  </si>
  <si>
    <t>Incarico professionale di Coordinatore per la Sicurezza in fase di Esecuzione ( D.Lgs. 81/2008) inerente ai lavori di “sistemazione interna ed adeguamento normativo dell’immobile individuato dalla p.ed. 1265 C.C. Ala /TN denominato palazzina uffici”. INTEGRAZIONE</t>
  </si>
  <si>
    <t>Conferimento incarico professionale per Coordinatore della Sicurezza in fase di progettazione e in fase di esecuzione relativo alla sostituzione delle caldaie nella centrale termica esistente presso la p.ed. 1714 C.C. Trento, ex Convento Suore Maria Bambina</t>
  </si>
  <si>
    <r>
      <t>STUDIO DI INGEGNERIA BURLI GENONI ASSOCIATI (ing.</t>
    </r>
    <r>
      <rPr>
        <i/>
        <sz val="11"/>
        <rFont val="Arial"/>
        <family val="2"/>
      </rPr>
      <t xml:space="preserve"> Genoni)</t>
    </r>
  </si>
  <si>
    <t>31.12.2021</t>
  </si>
  <si>
    <t>Conferimento incarico professionale di Direttore Lavori e contabilità lavori collegati alla sostituzione delle caldaie nella centrale termica esistente presso la p.ed. 1714 C.C. Trento, ex Convento Suore Maria Bambina</t>
  </si>
  <si>
    <r>
      <t>STUDIO DI INGEGNERIA BURLI GENONI ASSOCIATI (ing.</t>
    </r>
    <r>
      <rPr>
        <i/>
        <sz val="11"/>
        <rFont val="Arial"/>
        <family val="2"/>
      </rPr>
      <t xml:space="preserve"> Burli)</t>
    </r>
  </si>
  <si>
    <t>SANTINI STEFANO</t>
  </si>
  <si>
    <t>Conferimento incarico professionale per verifica di idoneità statica/collaudo statico inerente ai lavori di realizzazione di vasca di accumulo antincendio c/o scuola UPT ex edificio Maria Bambina Trento, sito in via Borsieri n. 4 in C.C. di Trento (TN).</t>
  </si>
  <si>
    <t>incarico di consulenza ambientale inerente alla gestione di terre e rocce nei cantieri dell’Area “BALTERA” in C.C. Riva del Garda.</t>
  </si>
  <si>
    <t>ZULBERTI  DARIO</t>
  </si>
  <si>
    <t>0000305A</t>
  </si>
  <si>
    <t>Incarico per collaudo tecnico amministrativo in corso d’opera inerente i lavori di realizzazione della nuova struttura congressuale provvisoria denominata Palavela a Riva del Garda (TN)
INTEGRAZIONE</t>
  </si>
  <si>
    <t>CALLIARI FRANCESCO</t>
  </si>
  <si>
    <t>Conferimento incarico professionale per prestazioni notarili relative ad atto di compravendita immobiliare (stipula atto e procedure dipendenti) - immobile Lotto 4: pp.ff. 996/3, 2361/2 e 1001/1, p.ed &gt;--&lt; 1484 PP.MM. 12, 13, 14, 15 e 16 in C.C. Gardolo</t>
  </si>
  <si>
    <t>Affidamento diretto</t>
  </si>
  <si>
    <t>00002709A</t>
  </si>
  <si>
    <t>Incarico di Coordinatore della Sicurezza in fase di progettazione e in fase di esecuzione durante i lavori di sostituzione di un refrigeratore d’acqua con condensazione ad aria presso Palazzo Nicolodi, p.ed. 833/2 C.C. Trento.</t>
  </si>
  <si>
    <t>BUSANA GIANLUCA</t>
  </si>
  <si>
    <t>Eventuale rappresentanza in giudizio</t>
  </si>
  <si>
    <t>Conferimento incarico per assistenza legale in merito alla questione SC Rent S.r.l. – Garniga Terme S.p.A. Negoziazione.</t>
  </si>
  <si>
    <t>Termine procediento giudiziario</t>
  </si>
  <si>
    <t>Conferimento di incarico professionale per la redazione della relazione idrogeologica inerente all’intervento di scarico reti acque bianche e nere presso Ex Istituto scolastico Maria Bambina p.ed. 1714 in C.C. Trento. INTEGRAZIONE</t>
  </si>
  <si>
    <t>0000550A</t>
  </si>
  <si>
    <t>Trenitno Efficienza Energetica S.R.L (TEE S.r.L)</t>
  </si>
  <si>
    <t>Conferimento di incarico professionale per la redazione dell’attestato di prestazione energetica - APE della p.ed. 1714 C.C. Trento e revisione a seguito cambio caldaie e accatastamento edificio.</t>
  </si>
  <si>
    <t>31/03/2021/ fine lavori</t>
  </si>
  <si>
    <t xml:space="preserve">BETTI TONINI FLAVIA </t>
  </si>
  <si>
    <t>Affidamento dell’incarico di aggiornamento del Modello organizzativo ex D.Lgs 231/2001.</t>
  </si>
  <si>
    <t>Conferimento incarico per Valutazione di Incidenza ambientale riguardo ai lavori di riqualificazione area a Passo Rolle nel comune di Primiero San Martino di Castrozza (TN).</t>
  </si>
  <si>
    <r>
      <t xml:space="preserve">STUDIO ASSOCIATO GEA </t>
    </r>
    <r>
      <rPr>
        <i/>
        <sz val="11"/>
        <rFont val="Arial"/>
        <family val="2"/>
      </rPr>
      <t>(Martinelli Giovanni)</t>
    </r>
  </si>
  <si>
    <t>BROSEGHINI STEFANO</t>
  </si>
  <si>
    <t>Conferimento incarico per aggiornamento documentazione catastale e tavolare, relative all’immobile identificato dalla p. ed 1265 in C.C. ALA, denominato Palazzina Uffici.</t>
  </si>
  <si>
    <t>CATTANI GIULIANO</t>
  </si>
  <si>
    <t>Conferimento incarico per redazione dell’attestato di prestazione energetica - APE della p.ed. 1265 C.C. ALA (TN) denominata palazzina uffici.</t>
  </si>
  <si>
    <t xml:space="preserve">€ 100/h </t>
  </si>
  <si>
    <t>Conferiento incarico professionale per supporto operativo biennale in materia di applicazione articolo 26  D.Lgs. 81/2008 e s.m.i. per attività connesse ad edifici gestiti da Patrimonio del Trentino S.p.A</t>
  </si>
  <si>
    <t>Conferimento incarico professionale per redazione dell’attestato di prestazione energetica - APE del complesso Terme di Garniga nell’ambito dei lavori di riqualificazione</t>
  </si>
  <si>
    <t>29/03/021</t>
  </si>
  <si>
    <t>GALATA' GIOVANNI</t>
  </si>
  <si>
    <t>Conferimento incarico professionale per indagine geologica e geotecnica su terrazza dell’Hotel Flora sito in Roncegno e di indagine idrogeologica finalizzata alla realizzazione di un parcheggio</t>
  </si>
  <si>
    <r>
      <t xml:space="preserve">NOTAI ASS.TI DOLZANI, PICCOLI, ROMANO, VIDALOT, SARTORI </t>
    </r>
    <r>
      <rPr>
        <i/>
        <sz val="11"/>
        <rFont val="Arial"/>
        <family val="2"/>
      </rPr>
      <t>(Sartori Lorenzo)</t>
    </r>
  </si>
  <si>
    <t>NOVERIM SRL</t>
  </si>
  <si>
    <t>Conferimento incarico di assistenza aziendale per lo studio di fattibilità in merito ad un’operazione finanziaria</t>
  </si>
  <si>
    <t>Esecuzione Delibera CDA</t>
  </si>
  <si>
    <t>0000832A</t>
  </si>
  <si>
    <t>SPAGNOLLI ELENA</t>
  </si>
  <si>
    <t>Conferimento incarico professionale per Accertamento Tecnico Preventivo (ATP) relativamente alla nuova struttura temporanea denominata” Palavela, sita a Riva del Garda (TN) sulle pp.ff. 1939/1 e 1944/1 C.C. Riva, oltre che su parte della p.f. 1939/2 C.C. Riva. 2° INTEGRAZIONE</t>
  </si>
  <si>
    <t>Assenza personale con qualifica idonea</t>
  </si>
  <si>
    <t>0000895A</t>
  </si>
  <si>
    <t>AGOSTINI MATTEIO</t>
  </si>
  <si>
    <t>Conferimento incarico professionale per valutazione dei requisiti acustici passivi e valutazione di impatto acustico (studio di impatto acustico (ex. L. 447/1995) e studio dei requisiti acustici passivi (ex D.P.C.M. 5/12/1997, L.P. 6/1991, D.M. 11/10/2017)) riguardo i lavori di riqualificazione area a Passo Rolle nel comune di Primiero San Martino di Castrozza (TN).</t>
  </si>
  <si>
    <r>
      <t>STUDIO LEGALE BIAGINI CARLIN (</t>
    </r>
    <r>
      <rPr>
        <i/>
        <sz val="11"/>
        <rFont val="Arial"/>
        <family val="2"/>
      </rPr>
      <t>Avv. Alessandra Carlin</t>
    </r>
    <r>
      <rPr>
        <sz val="11"/>
        <rFont val="Arial"/>
        <family val="2"/>
      </rPr>
      <t>)</t>
    </r>
  </si>
  <si>
    <t>Conferimento incarico professionale per l’assistenza e patrocinio legale per la proposizione di un sequestro liberatorio nell’ambito del Concordato Preventivo dell’impresa ICES Costruzioni.</t>
  </si>
  <si>
    <t>0000909A</t>
  </si>
  <si>
    <t xml:space="preserve">Incarico professionale per il servizio Direzione Lavori, compresi misura e contabilità, liquidazione, prove e verifiche di accettazione in corso d’opera, assistenza al collaudo nonché assistenza ai lavori da parte di “Ispettore di cantiere” addetto anche alla misura e contabilità dei lavori per la “NUOVA SEDE ASSOCIAZIONE A.P.P.M. in via Manzoni a Trento”.  
Integrazione n. 2 per la redazione della variante n. 5, l'incremento degli importi per la Direzione dei Lavori, oneri accessori. </t>
  </si>
  <si>
    <t>0001009A</t>
  </si>
  <si>
    <t>A consegna documentazione</t>
  </si>
  <si>
    <t>Conferimento incarico per redazione dell’attestato di prestazione energetica - APE - dell’immobile sito in Trento, via Santa Croce n. 61, catastalmente identificato dalle pp.mm. 3 e 5 della p.ed. 1300 e dall’intera p.ed. 1304/4 C.C. Trento</t>
  </si>
  <si>
    <r>
      <t xml:space="preserve">REWIS S.R.L. </t>
    </r>
    <r>
      <rPr>
        <i/>
        <sz val="11"/>
        <rFont val="Arial"/>
        <family val="2"/>
      </rPr>
      <t>(Sandro Giongo)</t>
    </r>
  </si>
  <si>
    <t>Conferimento incarico per la redazione del progetto strutturale relativo alla fondazione della scala “F” dell’edificio denominato ex Convento Maria Bambina in C.C. Trento.</t>
  </si>
  <si>
    <t>0001308A</t>
  </si>
  <si>
    <t>ANDREATTA ISABELLA</t>
  </si>
  <si>
    <t>Incarico professionale di Coordinatore della Sicurezza in fase di Esecuzione relativamente ai lavori per la NUOVA SEDE ASSOCIAZIONE A.P.P.M. in via Manzoni a Trento. INTEGRAZIONE</t>
  </si>
  <si>
    <t>0001403A</t>
  </si>
  <si>
    <t>Terminato</t>
  </si>
  <si>
    <t>A collaudo avvenuto</t>
  </si>
  <si>
    <t>risorse insufficienti e mancanza di competenze sufficientemente specializzate</t>
  </si>
  <si>
    <t>Incarico di Collaudatore Statico per l'ampliamento del Polo Fieristico di Riva del Garda - loc. Baltera (TN)</t>
  </si>
  <si>
    <r>
      <t xml:space="preserve">STUDIO MG+R </t>
    </r>
    <r>
      <rPr>
        <i/>
        <sz val="11"/>
        <rFont val="Arial"/>
        <family val="2"/>
      </rPr>
      <t>(Misdaris Francesco)</t>
    </r>
  </si>
  <si>
    <t>ZANONI AVV. MASSIMO</t>
  </si>
  <si>
    <t>come da decreto del Giudice dell'Esecuzione dd 15.04.2021</t>
  </si>
  <si>
    <t>Esecuzione immobiliare 372/2012 Tribunale di Trento - lotto unico - Fallimento immobiliare Cascina del melo S.r.l</t>
  </si>
  <si>
    <t>0001175A</t>
  </si>
  <si>
    <t>Incarico di consulenza ambientale inerente alla gestione di terre e rocce nei cantieri dell’Area “BALTERA” in C.C. Riva del Garda. INTEGRAZIONE</t>
  </si>
  <si>
    <t>Conferimento incarico professionale per la progettazione esecutiva dell’impianto di subirrigazione per lo smaltimento delle acque reflue, comprensiva della pratica di autorizzazione allo scarico, per la demolizione e ricostruzione del capannone in Località Giaroni, p.ed. 396 in C.C. San Michele (TN)</t>
  </si>
  <si>
    <t>Conferimento incarico professionale per la progettazione preliminare, definitiva, esecutiva delle opere edili comprensiva di relazione acustica per la demolizione e ricostruzione del capannone in Località Giaroni, p.ed. 396 in C.C.San Michele (TN).
AGGIORNAMENTO PARCELLA INCARICO PROFESSIONALE – PARTE PROGETTAZIONE PRELIMINARE E DEFINITIVA.</t>
  </si>
  <si>
    <t>0001669A</t>
  </si>
  <si>
    <t>SCALET FEDERICO</t>
  </si>
  <si>
    <t>Incarico professionale di Coordinatore per la Sicurezza in fase di Esecuzione (D.Lgs. 81/2008) dei due lotti funzionali (lotto esecutivo 1 area infopoint - lotto esecutivo 2 area giochi). Riqualificazione dell’area sita a Passo Rolle, contraddistinta dalla p.ed. 422/6, dalle p.f. 1987/37, p.f. 1987/38, p.f. 1987/34.</t>
  </si>
  <si>
    <t>STUDIO ASSOCIATOPROGETTAZIONE INTEGRATA (Gasperetti Sergio)</t>
  </si>
  <si>
    <t>Incarico professionale per collaudatore statico dei due lotti funzionali (lotto esecutivo 1 area infopoint e lotto esecutivo 2 area giochi) che comprende la verifica ed il collaudo delle strutture in c.a., legno e metallo. Riqualificazione dell’area sita a Passo Rolle, contraddistinta dalla p.ed. 422/6, dalle p.f. 1987/37, p.f. 1987/38, p.f. 1987/34.</t>
  </si>
  <si>
    <t>Incarico professionale per direzione lavori, misura e contabilità dei due lotti funzionali (lotto esecutivo 1 area infopoint e lotto esecutivo 2 area giochi). Riqualificazione dell’area sita a Passo Rolle, contraddistinta dalla p.ed. 422/6, dalle p.f. 1987/37, p.f. 1987/38, p.f. 1987/34.</t>
  </si>
  <si>
    <t>COLLINO ERNESTO</t>
  </si>
  <si>
    <t>Incarico tecnico per attività di verifica e ispezione ai fini installazione di attrezzature per area giochi ai sensi UNI EN 1176, UNI EN 1177. Riqualificazione dell’area sita a Passo Rolle, contraddistinta dalla p.ed. 422/6, dalle p.f. 1987/37, p.f. 1987/38, p.f. 1987/34. LOTTO ESECUTIVO 2 (AREA GIOCHI).</t>
  </si>
  <si>
    <t>BENATTI GIULIA</t>
  </si>
  <si>
    <t>Incarico di certificatore energetico per i lavori di realizzazione del nuovo Palasport sito in C.C. Riva del Garda (TN), Località Baltera</t>
  </si>
  <si>
    <t>ATS SERVIZI - Geom Paolo Sartori ing. Federica Andreis</t>
  </si>
  <si>
    <t>Incarico per lo studio preliminare di restauro del palazzo INAIL a Trento – p.ed. 3117 C.C. Trento – Rilievo architettonico</t>
  </si>
  <si>
    <r>
      <t xml:space="preserve">INTERSTUDIO INGEGNERI ASSOCIATI </t>
    </r>
    <r>
      <rPr>
        <i/>
        <sz val="11"/>
        <rFont val="Arial"/>
        <family val="2"/>
      </rPr>
      <t>(Ing. Daniele Ropelato)</t>
    </r>
  </si>
  <si>
    <t>Incarico per perizia di stima area Ex Merloni Rovereto</t>
  </si>
  <si>
    <t>Conferimento incarico professionale per la redazione di un parere tecnico-finanziario in ordine ai profili di criticità dei derivati stipulati da Patrimonio del Trentino S.p.A.</t>
  </si>
  <si>
    <t>0002150A</t>
  </si>
  <si>
    <t>BETTI DAMIANO</t>
  </si>
  <si>
    <t>Incarico di assistenza geologica a supporto dell'intervento per i due lotti funzionali (lotto esecutivo 1 area infopoint - lotto esecutivo 2 area giochi) Passo Rolle p. ed. 422/6, p.f. 1987/37, P.F. 1987/38, p.f. 1987/34 C.C. Siror</t>
  </si>
  <si>
    <t>LEONI PIETRO</t>
  </si>
  <si>
    <t>Incarico per stesura variante n. 1 in diminuzione relativa al progetto di ristrutturazione con cambio di destinazione d’uso da appartamento a uffici del Consiglio provinciale di Palazzo Nicolodi, p.ed. 833/2 C.C. Trento.</t>
  </si>
  <si>
    <t>Conferimento incarico professionale per collaudo tecnico amministrativo in corso d’opera inerente ai lavori di realizzazione della nuova sede della APPM in via Manzoni a Trento. Rideterminazione incarico.</t>
  </si>
  <si>
    <t>0002214A</t>
  </si>
  <si>
    <r>
      <t xml:space="preserve">IFA CONSULTING SRL SCF </t>
    </r>
    <r>
      <rPr>
        <i/>
        <sz val="11"/>
        <rFont val="Arial"/>
        <family val="2"/>
      </rPr>
      <t>(Benini Nicola)</t>
    </r>
  </si>
  <si>
    <t>ARTICO ITALO</t>
  </si>
  <si>
    <t>Conferimento incarico professionale per collaudo tecnico amministrativo in corso d’opera per i lavori di “Ampliamento del Polo fieristico situato nel Comune di Riva del Garda loc. Baltera”.</t>
  </si>
  <si>
    <t>0002245A</t>
  </si>
  <si>
    <t>PAOLAZZI FAUSTO</t>
  </si>
  <si>
    <t>Incarico professionale per laredazione di una SCIA antincendio per la centrale termica ed il gruppo elettrogeno della struttura Hospice “Cima Verde” sita in Trento Sud e deposito presso i VV.FF. di Trento.</t>
  </si>
  <si>
    <t>TOMASELLI MATTEO</t>
  </si>
  <si>
    <t>Incarico professionale per la verifica di vulnerabilità sismica e studi accessori relativa al palazzo INAIL sito in Trento, via Gazzoletti</t>
  </si>
  <si>
    <t>CONTI ROBERTO</t>
  </si>
  <si>
    <t>Incarico professionale di Coordinatore della Sicurezza in fase di  esecuzione dei lavori relativi alla posa dei marmi presso l’immobile MUSE in Trento</t>
  </si>
  <si>
    <r>
      <t>STUDIO LEGALE ASSOCIATO BERNARDI BONORA FIORIO</t>
    </r>
    <r>
      <rPr>
        <i/>
        <sz val="11"/>
        <rFont val="Arial"/>
        <family val="2"/>
      </rPr>
      <t xml:space="preserve"> (Avv. Bernardi Giacomo)</t>
    </r>
  </si>
  <si>
    <t>Incarico di progettazione preliminare, definitiva ed esecutiva dell’impianto di climatizzazione presso l’immobile denominato Palazzo Nicolodi sito in Trento, successiva direzione lavori e contabilità. RIDETERMINAZIONE ONORARIO.</t>
  </si>
  <si>
    <t>0002395A</t>
  </si>
  <si>
    <t>terminato</t>
  </si>
  <si>
    <t>Progetto di ampliamento del Polo Fieristico e Palasport di Riva del Garda - Integrazione alla Convenzione di data 19.02.2010 e successive modificazioni: Integrazione per Valutazioni/studio tecnico su terre da scavo, integrazione alla pèrogettazione e DL, redaizone varianti.</t>
  </si>
  <si>
    <t>0002483A</t>
  </si>
  <si>
    <t>SVALDI ALESSANDRO</t>
  </si>
  <si>
    <t>Incarico professionale di progettazione preliminare, definitiva, esecutiva, coordinatore della sicurezza in fase di progettazione ed esecuzione e direzione lavori, comprensivo della pratica edilizia, “Valutazione progetto e S.C.I.A.” per attività soggetta ai controlli ai sensi del D.P.R. 151/201 per l’adeguamento antincendio dei locali al 1° piano dell’immobile individuato dalla p.ed. 317 in C.C. Vezzano a Trento.</t>
  </si>
  <si>
    <t>MATTOLIN PAOLA</t>
  </si>
  <si>
    <t>Incarico professionale per collaudo tecnico amministrativo in corso d’opera per i lavori del “Nuovo palasport situato nel Comune di Riva del Garda loc. Baltera”.</t>
  </si>
  <si>
    <t>0002883A</t>
  </si>
  <si>
    <t>Incarico professionale per redazione di documentazione per RFI relativa ai lavori presso immobile Levico Acque</t>
  </si>
  <si>
    <t>SEGATA CORRADO</t>
  </si>
  <si>
    <t>Affidamento dell’incarico professionale di Collaudatore Statico dei lavori di Realizzazione di un nuovo Palasport situato nel Comune di Riva del Garda (TN) – LOC. BALTERA</t>
  </si>
  <si>
    <t>ANNULLATO</t>
  </si>
  <si>
    <t xml:space="preserve">Conferimento di incarico per attività di selezione del personale (segreteria generica)    </t>
  </si>
  <si>
    <t>ADECCO ITALIA S.P.A.</t>
  </si>
  <si>
    <t>SAIA DAVIDE</t>
  </si>
  <si>
    <t>Incarico di Coordinatore della Sicurezza in fase di   progettazione e di esecuzione nell’ambito dei lavori relativi alla posa di ponteggi presso l’immobile Villa Flora a Roncegno (TN).</t>
  </si>
  <si>
    <r>
      <t>STUDIO ASSOCIATO PROGETTAZIONE INTEGRATA</t>
    </r>
    <r>
      <rPr>
        <i/>
        <sz val="11"/>
        <rFont val="Arial"/>
        <family val="2"/>
      </rPr>
      <t xml:space="preserve"> (Ing. Sergio Gasperetti)</t>
    </r>
  </si>
  <si>
    <t>Incarico professionale di Coordinatore per la sicurezza in fase di progettazione e di  esecuzione durante i lavori di riparazione delle infiltrazioni nelle vasche esterne  dell’immobile MUSE di Trento.</t>
  </si>
  <si>
    <t>0003216A</t>
  </si>
  <si>
    <r>
      <t xml:space="preserve">T&amp;D Ingegneri Associati </t>
    </r>
    <r>
      <rPr>
        <i/>
        <sz val="11"/>
        <rFont val="Arial"/>
        <family val="2"/>
      </rPr>
      <t>(ing. Giorgio Raia)</t>
    </r>
  </si>
  <si>
    <r>
      <t xml:space="preserve">Incarico professionale per redazione di perizia suppletiva e di variante nell’ambito dei lavori di </t>
    </r>
    <r>
      <rPr>
        <sz val="11"/>
        <rFont val="Arial,Bold"/>
        <family val="0"/>
      </rPr>
      <t>“</t>
    </r>
    <r>
      <rPr>
        <sz val="11"/>
        <rFont val="Arial"/>
        <family val="2"/>
      </rPr>
      <t xml:space="preserve">Ristrutturazione restauro del maso e di costruzione di un nuovo capannone a servizio della fondazione E. </t>
    </r>
    <r>
      <rPr>
        <sz val="11"/>
        <rFont val="Arial,Bold"/>
        <family val="0"/>
      </rPr>
      <t>Mach in località Maso delle Part p.ed. 498/1 in c.c. di Mezzolombardo”.</t>
    </r>
  </si>
  <si>
    <t>0003245A</t>
  </si>
  <si>
    <t>T&amp;D Ingegneri associati</t>
  </si>
  <si>
    <t>Incarico professionale di Direzione dei Lavori per i lavori di “Ristrutturazione restauro del maso e di costruzione di un nuovo capannone a servizio della fondazione E. Mach in localita’ Maso delle Part p.ed. 498/1 in c.c. di Mezzolombardo”. INTEGRAZIONE</t>
  </si>
  <si>
    <t>0003268A</t>
  </si>
  <si>
    <t>DATA ULTIMO AGGIORNAMENTO: 30/12/2021</t>
  </si>
  <si>
    <t>PIUARCH SRL</t>
  </si>
  <si>
    <t>Incarico di redazione del progetto preliminare, definitivo ed esecutivo, coordinamento della sicurezza in fase di progettazione ed esecuzione dei lavori, direzione lavori, misura e contabilità dei lavori e prestazioni accessorie relative al complesso da realizzarsi nel novero del Polo Congressulae di Riva del Garda</t>
  </si>
  <si>
    <t>100/11</t>
  </si>
  <si>
    <t>concorso di progettazione internazionale</t>
  </si>
  <si>
    <t>Incarico professionale per la valutazione dell’impatto acustico delle UTA, ai fini della verifica del rispetto dei limiti della Legge 447/95 e DPCM 14/11/1997, presso il presidio ospedaliero di Mezzolombardo. INTEGRAZIONE</t>
  </si>
  <si>
    <t>0003335A</t>
  </si>
  <si>
    <t>SPAGNOLLI GABRIELLA</t>
  </si>
  <si>
    <t>Incarico di Coordinatore della Sicurezza in fase di progettazione e di esecuzione nell’ambito dei lavori di manutenzione dell’impianto di spegnimento argonfire presso il MUSE in C.C. Trento.</t>
  </si>
  <si>
    <t>STUDIO LEGALE MENGONI/STUDIO LEGALE SARTORI</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</si>
</sst>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dd/mm/yy;@"/>
    <numFmt numFmtId="171" formatCode="&quot;€&quot;\ #,##0.00"/>
    <numFmt numFmtId="172" formatCode="[$-410]dddd\ d\ mmmm\ yyyy"/>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Attivo&quot;;&quot;Attivo&quot;;&quot;Inattivo&quot;"/>
    <numFmt numFmtId="178" formatCode="[$€-2]\ #,##0.00;[Red]\-[$€-2]\ #,##0.00"/>
  </numFmts>
  <fonts count="57">
    <font>
      <sz val="10"/>
      <name val="Arial"/>
      <family val="0"/>
    </font>
    <font>
      <sz val="11"/>
      <color indexed="8"/>
      <name val="Calibri"/>
      <family val="2"/>
    </font>
    <font>
      <sz val="10"/>
      <name val="Verdana"/>
      <family val="2"/>
    </font>
    <font>
      <sz val="11"/>
      <name val="Arial"/>
      <family val="2"/>
    </font>
    <font>
      <b/>
      <sz val="11"/>
      <name val="Arial"/>
      <family val="2"/>
    </font>
    <font>
      <b/>
      <sz val="10"/>
      <name val="Arial"/>
      <family val="2"/>
    </font>
    <font>
      <sz val="12"/>
      <name val="Arial"/>
      <family val="2"/>
    </font>
    <font>
      <sz val="11"/>
      <color indexed="8"/>
      <name val="Arial"/>
      <family val="2"/>
    </font>
    <font>
      <i/>
      <sz val="11"/>
      <name val="Arial"/>
      <family val="2"/>
    </font>
    <font>
      <sz val="11"/>
      <name val="Verdana"/>
      <family val="2"/>
    </font>
    <font>
      <b/>
      <u val="single"/>
      <sz val="11"/>
      <name val="Arial"/>
      <family val="2"/>
    </font>
    <font>
      <u val="single"/>
      <sz val="11"/>
      <name val="Arial"/>
      <family val="2"/>
    </font>
    <font>
      <u val="single"/>
      <sz val="11"/>
      <color indexed="8"/>
      <name val="Arial"/>
      <family val="2"/>
    </font>
    <font>
      <sz val="11"/>
      <name val="Arial,Bold"/>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6.8"/>
      <color indexed="12"/>
      <name val="Arial"/>
      <family val="2"/>
    </font>
    <font>
      <u val="single"/>
      <sz val="8"/>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color indexed="10"/>
      <name val="Arial"/>
      <family val="2"/>
    </font>
    <font>
      <sz val="11"/>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6.8"/>
      <color theme="10"/>
      <name val="Arial"/>
      <family val="2"/>
    </font>
    <font>
      <u val="single"/>
      <sz val="8"/>
      <color theme="11"/>
      <name val="Arial"/>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1"/>
      <color rgb="FFFF0000"/>
      <name val="Arial"/>
      <family val="2"/>
    </font>
    <font>
      <sz val="11"/>
      <color rgb="FF333333"/>
      <name val="Arial"/>
      <family val="2"/>
    </font>
    <font>
      <sz val="11"/>
      <color rgb="FF00000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1" fillId="0" borderId="0">
      <alignment/>
      <protection/>
    </xf>
    <xf numFmtId="0" fontId="0" fillId="0" borderId="0" applyBorder="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cellStyleXfs>
  <cellXfs count="214">
    <xf numFmtId="0" fontId="0" fillId="0" borderId="0" xfId="0" applyAlignment="1">
      <alignment/>
    </xf>
    <xf numFmtId="0" fontId="0" fillId="0" borderId="0" xfId="0"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Alignment="1">
      <alignment vertical="center"/>
    </xf>
    <xf numFmtId="0" fontId="4" fillId="0" borderId="0" xfId="0" applyFont="1" applyFill="1" applyAlignment="1">
      <alignment horizontal="left" vertical="center"/>
    </xf>
    <xf numFmtId="0" fontId="3" fillId="0" borderId="10" xfId="0" applyFont="1" applyBorder="1" applyAlignment="1">
      <alignment horizontal="left" vertical="center" wrapText="1"/>
    </xf>
    <xf numFmtId="0" fontId="3" fillId="0" borderId="10" xfId="0" applyNumberFormat="1" applyFont="1" applyBorder="1" applyAlignment="1">
      <alignment vertical="center" wrapText="1"/>
    </xf>
    <xf numFmtId="0" fontId="3" fillId="0" borderId="10" xfId="0" applyFont="1" applyBorder="1" applyAlignment="1">
      <alignment vertical="center" wrapText="1"/>
    </xf>
    <xf numFmtId="0" fontId="3" fillId="0" borderId="10" xfId="0" applyNumberFormat="1" applyFont="1" applyBorder="1" applyAlignment="1">
      <alignment horizontal="left" vertical="center" wrapText="1"/>
    </xf>
    <xf numFmtId="0" fontId="3" fillId="0" borderId="11" xfId="0" applyFont="1" applyBorder="1" applyAlignment="1">
      <alignment vertical="center" wrapText="1"/>
    </xf>
    <xf numFmtId="0" fontId="3" fillId="33" borderId="10" xfId="49" applyFont="1" applyFill="1" applyBorder="1" applyAlignment="1">
      <alignment horizontal="left" vertical="center" wrapText="1"/>
      <protection/>
    </xf>
    <xf numFmtId="0" fontId="3" fillId="33" borderId="10" xfId="49" applyFont="1" applyFill="1" applyBorder="1" applyAlignment="1">
      <alignment horizontal="center" vertical="center" wrapText="1"/>
      <protection/>
    </xf>
    <xf numFmtId="0" fontId="2" fillId="0" borderId="0" xfId="0" applyFont="1" applyFill="1" applyBorder="1" applyAlignment="1">
      <alignment horizontal="center" vertical="center"/>
    </xf>
    <xf numFmtId="0" fontId="3" fillId="0" borderId="10" xfId="49" applyFont="1" applyFill="1" applyBorder="1" applyAlignment="1">
      <alignment horizontal="left" vertical="center" wrapText="1"/>
      <protection/>
    </xf>
    <xf numFmtId="0" fontId="3" fillId="0" borderId="10" xfId="0" applyFont="1" applyBorder="1" applyAlignment="1">
      <alignment vertical="center"/>
    </xf>
    <xf numFmtId="0" fontId="3" fillId="0" borderId="10" xfId="0" applyFont="1" applyFill="1" applyBorder="1" applyAlignment="1">
      <alignment horizontal="left" vertical="center" wrapText="1"/>
    </xf>
    <xf numFmtId="0" fontId="3" fillId="0" borderId="10" xfId="49" applyNumberFormat="1" applyFont="1" applyFill="1" applyBorder="1" applyAlignment="1">
      <alignment horizontal="left" vertical="center" wrapText="1"/>
      <protection/>
    </xf>
    <xf numFmtId="0" fontId="3" fillId="0" borderId="12" xfId="49" applyFont="1" applyFill="1" applyBorder="1" applyAlignment="1">
      <alignment horizontal="left" vertical="center" wrapText="1"/>
      <protection/>
    </xf>
    <xf numFmtId="0" fontId="3" fillId="0" borderId="10" xfId="49" applyFont="1" applyFill="1" applyBorder="1" applyAlignment="1">
      <alignment horizontal="center" vertical="center" wrapText="1"/>
      <protection/>
    </xf>
    <xf numFmtId="14" fontId="3" fillId="33" borderId="12" xfId="49" applyNumberFormat="1" applyFont="1" applyFill="1" applyBorder="1" applyAlignment="1">
      <alignment horizontal="center" vertical="center" wrapText="1"/>
      <protection/>
    </xf>
    <xf numFmtId="14" fontId="3" fillId="33" borderId="10" xfId="49" applyNumberFormat="1" applyFont="1" applyFill="1" applyBorder="1" applyAlignment="1">
      <alignment horizontal="center" vertical="center" wrapText="1"/>
      <protection/>
    </xf>
    <xf numFmtId="169" fontId="3" fillId="33" borderId="12" xfId="63" applyFont="1" applyFill="1" applyBorder="1" applyAlignment="1">
      <alignment horizontal="center" vertical="center" wrapText="1"/>
    </xf>
    <xf numFmtId="169" fontId="3" fillId="33" borderId="10" xfId="63" applyFont="1" applyFill="1" applyBorder="1" applyAlignment="1">
      <alignment horizontal="center" vertical="center" wrapText="1"/>
    </xf>
    <xf numFmtId="169" fontId="3" fillId="0" borderId="10" xfId="63" applyFont="1" applyFill="1" applyBorder="1" applyAlignment="1">
      <alignment horizontal="center" vertical="center" wrapText="1"/>
    </xf>
    <xf numFmtId="14" fontId="3" fillId="0" borderId="10" xfId="49" applyNumberFormat="1" applyFont="1" applyFill="1" applyBorder="1" applyAlignment="1">
      <alignment horizontal="center" vertical="center" wrapText="1"/>
      <protection/>
    </xf>
    <xf numFmtId="14"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33" borderId="12" xfId="49" applyFont="1" applyFill="1" applyBorder="1" applyAlignment="1">
      <alignment horizontal="center" vertical="center" wrapText="1"/>
      <protection/>
    </xf>
    <xf numFmtId="169" fontId="3" fillId="33" borderId="10" xfId="63" applyFont="1" applyFill="1" applyBorder="1" applyAlignment="1">
      <alignment horizontal="right" vertical="center" wrapText="1"/>
    </xf>
    <xf numFmtId="14" fontId="3" fillId="0" borderId="12" xfId="49" applyNumberFormat="1" applyFont="1" applyFill="1" applyBorder="1" applyAlignment="1">
      <alignment horizontal="center" vertical="center" wrapText="1"/>
      <protection/>
    </xf>
    <xf numFmtId="14" fontId="3" fillId="33" borderId="10" xfId="0" applyNumberFormat="1"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xf>
    <xf numFmtId="0" fontId="3" fillId="0" borderId="13" xfId="0" applyFont="1" applyBorder="1" applyAlignment="1">
      <alignment horizontal="center" vertical="center"/>
    </xf>
    <xf numFmtId="0" fontId="53" fillId="0" borderId="0" xfId="0" applyFont="1" applyAlignment="1">
      <alignment horizontal="left" vertical="center"/>
    </xf>
    <xf numFmtId="0" fontId="9" fillId="0" borderId="0" xfId="0" applyFont="1" applyAlignment="1">
      <alignment horizontal="center" vertical="center"/>
    </xf>
    <xf numFmtId="0" fontId="3" fillId="0" borderId="12" xfId="49" applyFont="1" applyFill="1" applyBorder="1" applyAlignment="1">
      <alignment horizontal="center" vertical="center" wrapText="1"/>
      <protection/>
    </xf>
    <xf numFmtId="169" fontId="3" fillId="0" borderId="12" xfId="63" applyFont="1" applyFill="1" applyBorder="1" applyAlignment="1">
      <alignment horizontal="center" vertical="center"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center" wrapText="1"/>
    </xf>
    <xf numFmtId="166"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69" fontId="3" fillId="33" borderId="12" xfId="63" applyFont="1" applyFill="1" applyBorder="1" applyAlignment="1">
      <alignment horizontal="right" vertical="center" wrapText="1"/>
    </xf>
    <xf numFmtId="0" fontId="3" fillId="0" borderId="0" xfId="0" applyFont="1" applyAlignment="1">
      <alignment horizontal="left" vertical="center"/>
    </xf>
    <xf numFmtId="0" fontId="3" fillId="0" borderId="10" xfId="0" applyFont="1" applyFill="1" applyBorder="1" applyAlignment="1">
      <alignment horizontal="center" vertical="center" wrapText="1"/>
    </xf>
    <xf numFmtId="0" fontId="4" fillId="0" borderId="0" xfId="0" applyFont="1" applyAlignment="1">
      <alignment horizontal="left" vertical="center"/>
    </xf>
    <xf numFmtId="0" fontId="3" fillId="0" borderId="12" xfId="0" applyFont="1" applyFill="1" applyBorder="1" applyAlignment="1">
      <alignment horizontal="center" vertical="center" wrapText="1"/>
    </xf>
    <xf numFmtId="0" fontId="4" fillId="0" borderId="10" xfId="0" applyFont="1" applyBorder="1" applyAlignment="1">
      <alignment horizontal="center" vertical="center" wrapText="1"/>
    </xf>
    <xf numFmtId="166" fontId="4" fillId="0" borderId="11" xfId="0" applyNumberFormat="1" applyFont="1" applyBorder="1" applyAlignment="1">
      <alignment horizontal="center" vertical="center" wrapText="1"/>
    </xf>
    <xf numFmtId="14" fontId="3" fillId="0" borderId="12" xfId="0" applyNumberFormat="1" applyFont="1" applyFill="1" applyBorder="1" applyAlignment="1">
      <alignment horizontal="center" vertical="center" wrapText="1"/>
    </xf>
    <xf numFmtId="0" fontId="3"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center"/>
    </xf>
    <xf numFmtId="0" fontId="4" fillId="0" borderId="10" xfId="0" applyFont="1" applyBorder="1" applyAlignment="1">
      <alignment horizontal="center" vertical="center"/>
    </xf>
    <xf numFmtId="14" fontId="54" fillId="0" borderId="12"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169" fontId="3" fillId="0" borderId="10" xfId="63" applyFont="1" applyBorder="1" applyAlignment="1">
      <alignment horizontal="left" vertical="center"/>
    </xf>
    <xf numFmtId="14" fontId="3" fillId="0" borderId="10" xfId="0" applyNumberFormat="1" applyFont="1" applyBorder="1" applyAlignment="1">
      <alignment horizontal="center" vertical="center"/>
    </xf>
    <xf numFmtId="0" fontId="0" fillId="0" borderId="10" xfId="0" applyFont="1" applyFill="1" applyBorder="1" applyAlignment="1">
      <alignment horizontal="center" vertical="center" wrapText="1"/>
    </xf>
    <xf numFmtId="0" fontId="2" fillId="0" borderId="14" xfId="0" applyFont="1" applyBorder="1" applyAlignment="1">
      <alignment vertical="center"/>
    </xf>
    <xf numFmtId="0" fontId="2" fillId="0" borderId="0" xfId="0" applyFont="1" applyBorder="1" applyAlignment="1">
      <alignment vertical="center"/>
    </xf>
    <xf numFmtId="0" fontId="0" fillId="33" borderId="10" xfId="4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6" fillId="33" borderId="12" xfId="49" applyFont="1" applyFill="1" applyBorder="1" applyAlignment="1">
      <alignment horizontal="center" vertical="center" wrapText="1"/>
      <protection/>
    </xf>
    <xf numFmtId="14" fontId="0" fillId="0" borderId="12" xfId="49" applyNumberFormat="1" applyFont="1" applyFill="1" applyBorder="1" applyAlignment="1">
      <alignment horizontal="center" vertical="center" wrapText="1"/>
      <protection/>
    </xf>
    <xf numFmtId="14" fontId="0" fillId="0" borderId="10" xfId="49" applyNumberFormat="1" applyFont="1" applyFill="1" applyBorder="1" applyAlignment="1">
      <alignment horizontal="center" vertical="center" wrapText="1"/>
      <protection/>
    </xf>
    <xf numFmtId="169" fontId="0" fillId="33" borderId="12" xfId="63" applyFont="1" applyFill="1" applyBorder="1" applyAlignment="1">
      <alignment horizontal="center" vertical="center" wrapText="1"/>
    </xf>
    <xf numFmtId="169" fontId="0" fillId="33" borderId="10" xfId="63" applyFont="1" applyFill="1" applyBorder="1" applyAlignment="1">
      <alignment horizontal="center" vertical="center" wrapText="1"/>
    </xf>
    <xf numFmtId="0" fontId="0" fillId="0" borderId="10" xfId="0" applyNumberFormat="1" applyBorder="1" applyAlignment="1">
      <alignment vertical="center" wrapText="1"/>
    </xf>
    <xf numFmtId="0" fontId="55" fillId="0" borderId="10" xfId="0" applyFont="1" applyBorder="1" applyAlignment="1">
      <alignment horizontal="justify" vertical="top"/>
    </xf>
    <xf numFmtId="0" fontId="2" fillId="0" borderId="10" xfId="0" applyFont="1" applyBorder="1" applyAlignment="1">
      <alignment vertical="center"/>
    </xf>
    <xf numFmtId="0" fontId="2" fillId="0" borderId="10" xfId="0" applyFont="1" applyBorder="1" applyAlignment="1">
      <alignment horizontal="left" vertical="center"/>
    </xf>
    <xf numFmtId="14"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0" borderId="10" xfId="0" applyFont="1" applyBorder="1" applyAlignment="1">
      <alignment vertical="top" wrapText="1"/>
    </xf>
    <xf numFmtId="0" fontId="56" fillId="0" borderId="10" xfId="0" applyFont="1" applyBorder="1" applyAlignment="1">
      <alignment vertical="top"/>
    </xf>
    <xf numFmtId="0" fontId="56" fillId="0" borderId="10" xfId="0" applyFont="1" applyBorder="1" applyAlignment="1">
      <alignment vertical="top" wrapText="1"/>
    </xf>
    <xf numFmtId="0" fontId="56" fillId="0" borderId="10" xfId="0" applyFont="1" applyFill="1" applyBorder="1" applyAlignment="1">
      <alignment horizontal="center" vertical="top"/>
    </xf>
    <xf numFmtId="0" fontId="55" fillId="0" borderId="10" xfId="0" applyFont="1" applyBorder="1" applyAlignment="1">
      <alignment horizontal="left" vertical="top"/>
    </xf>
    <xf numFmtId="0" fontId="55" fillId="0" borderId="10" xfId="0" applyFont="1" applyBorder="1" applyAlignment="1">
      <alignment horizontal="left" vertical="top" wrapText="1"/>
    </xf>
    <xf numFmtId="0" fontId="55" fillId="0" borderId="10" xfId="0" applyFont="1" applyBorder="1" applyAlignment="1">
      <alignment horizontal="justify"/>
    </xf>
    <xf numFmtId="169" fontId="3" fillId="33" borderId="11" xfId="63" applyFont="1" applyFill="1" applyBorder="1" applyAlignment="1">
      <alignment horizontal="center" vertical="center" wrapText="1"/>
    </xf>
    <xf numFmtId="0" fontId="3" fillId="0" borderId="10" xfId="0" applyFont="1" applyBorder="1" applyAlignment="1">
      <alignment horizontal="left" vertical="top" wrapText="1"/>
    </xf>
    <xf numFmtId="0" fontId="55" fillId="0" borderId="11" xfId="0" applyFont="1" applyBorder="1" applyAlignment="1">
      <alignment horizontal="left" vertical="top" wrapText="1"/>
    </xf>
    <xf numFmtId="0" fontId="3" fillId="0" borderId="13" xfId="0" applyFont="1" applyBorder="1" applyAlignment="1">
      <alignment vertical="top" wrapText="1"/>
    </xf>
    <xf numFmtId="0" fontId="55" fillId="0" borderId="13" xfId="0" applyFont="1" applyBorder="1" applyAlignment="1">
      <alignment horizontal="justify"/>
    </xf>
    <xf numFmtId="0" fontId="55" fillId="0" borderId="10" xfId="0" applyFont="1" applyBorder="1" applyAlignment="1">
      <alignment horizontal="justify" vertical="center"/>
    </xf>
    <xf numFmtId="0" fontId="3" fillId="0" borderId="12" xfId="49" applyNumberFormat="1" applyFont="1" applyFill="1" applyBorder="1" applyAlignment="1">
      <alignment horizontal="center" vertical="center" wrapText="1"/>
      <protection/>
    </xf>
    <xf numFmtId="0" fontId="3" fillId="0" borderId="10" xfId="49" applyFont="1" applyBorder="1" applyAlignment="1">
      <alignment horizontal="left" vertical="center" wrapText="1"/>
      <protection/>
    </xf>
    <xf numFmtId="0" fontId="3" fillId="0" borderId="10" xfId="49" applyFont="1" applyBorder="1" applyAlignment="1">
      <alignment horizontal="center" vertical="center" wrapText="1"/>
      <protection/>
    </xf>
    <xf numFmtId="0" fontId="3" fillId="0" borderId="12" xfId="49" applyFont="1" applyBorder="1" applyAlignment="1">
      <alignment horizontal="center" vertical="center" wrapText="1"/>
      <protection/>
    </xf>
    <xf numFmtId="14" fontId="3" fillId="0" borderId="12" xfId="49" applyNumberFormat="1" applyFont="1" applyBorder="1" applyAlignment="1">
      <alignment horizontal="center" vertical="center" wrapText="1"/>
      <protection/>
    </xf>
    <xf numFmtId="14" fontId="3" fillId="0" borderId="10" xfId="49" applyNumberFormat="1" applyFont="1" applyBorder="1" applyAlignment="1">
      <alignment horizontal="center" vertical="center" wrapText="1"/>
      <protection/>
    </xf>
    <xf numFmtId="0" fontId="3" fillId="0" borderId="12" xfId="49" applyFont="1" applyBorder="1" applyAlignment="1">
      <alignment horizontal="left" vertical="center" wrapText="1"/>
      <protection/>
    </xf>
    <xf numFmtId="0" fontId="55" fillId="0" borderId="10" xfId="0" applyFont="1" applyBorder="1" applyAlignment="1">
      <alignment vertical="top" wrapText="1"/>
    </xf>
    <xf numFmtId="0" fontId="3" fillId="0" borderId="13" xfId="0" applyFont="1" applyBorder="1" applyAlignment="1">
      <alignment horizontal="left" vertical="top" wrapText="1"/>
    </xf>
    <xf numFmtId="0" fontId="55" fillId="0" borderId="10" xfId="0" applyFont="1" applyBorder="1" applyAlignment="1">
      <alignment wrapText="1"/>
    </xf>
    <xf numFmtId="0" fontId="2" fillId="0" borderId="0" xfId="0" applyFont="1" applyAlignment="1">
      <alignment horizontal="center" vertical="center" wrapText="1"/>
    </xf>
    <xf numFmtId="0" fontId="55" fillId="0" borderId="10" xfId="0" applyFont="1" applyBorder="1" applyAlignment="1">
      <alignment horizontal="left" vertical="center" wrapText="1"/>
    </xf>
    <xf numFmtId="14" fontId="56" fillId="33" borderId="12" xfId="49"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3" fillId="0" borderId="10" xfId="0" applyFont="1" applyFill="1" applyBorder="1" applyAlignment="1">
      <alignment horizontal="justify" vertical="top"/>
    </xf>
    <xf numFmtId="0" fontId="3" fillId="0" borderId="11" xfId="49" applyFont="1" applyBorder="1" applyAlignment="1">
      <alignment horizontal="center" vertical="center" wrapText="1"/>
      <protection/>
    </xf>
    <xf numFmtId="14" fontId="3" fillId="0" borderId="15" xfId="0" applyNumberFormat="1" applyFont="1" applyBorder="1" applyAlignment="1">
      <alignment horizontal="center" vertical="center" wrapText="1"/>
    </xf>
    <xf numFmtId="14" fontId="3" fillId="0" borderId="11" xfId="49" applyNumberFormat="1" applyFont="1" applyBorder="1" applyAlignment="1">
      <alignment horizontal="center" vertical="center" wrapText="1"/>
      <protection/>
    </xf>
    <xf numFmtId="0" fontId="3" fillId="0" borderId="15" xfId="49" applyFont="1" applyBorder="1" applyAlignment="1">
      <alignment vertical="center" wrapText="1"/>
      <protection/>
    </xf>
    <xf numFmtId="0" fontId="3" fillId="0" borderId="11" xfId="49" applyFont="1" applyBorder="1" applyAlignment="1">
      <alignment vertical="center" wrapText="1"/>
      <protection/>
    </xf>
    <xf numFmtId="0" fontId="3" fillId="0" borderId="10" xfId="0" applyFont="1" applyBorder="1" applyAlignment="1">
      <alignment horizontal="justify" vertical="top"/>
    </xf>
    <xf numFmtId="0" fontId="3" fillId="0" borderId="10" xfId="0" applyFont="1" applyBorder="1" applyAlignment="1">
      <alignment horizontal="left" vertical="top"/>
    </xf>
    <xf numFmtId="14" fontId="3" fillId="0" borderId="10" xfId="0" applyNumberFormat="1" applyFont="1" applyBorder="1" applyAlignment="1">
      <alignment horizontal="center" vertical="center" wrapText="1"/>
    </xf>
    <xf numFmtId="169" fontId="3" fillId="0" borderId="10" xfId="63" applyFont="1" applyFill="1" applyBorder="1" applyAlignment="1">
      <alignment horizontal="right" vertical="center" wrapText="1"/>
    </xf>
    <xf numFmtId="0" fontId="3" fillId="0" borderId="0" xfId="0" applyFont="1" applyAlignment="1">
      <alignment wrapText="1"/>
    </xf>
    <xf numFmtId="0" fontId="55" fillId="0" borderId="10" xfId="0" applyFont="1" applyBorder="1" applyAlignment="1">
      <alignment horizontal="left" vertical="center"/>
    </xf>
    <xf numFmtId="0" fontId="9" fillId="0" borderId="10" xfId="0" applyFont="1" applyBorder="1" applyAlignment="1">
      <alignment horizontal="left" vertical="center"/>
    </xf>
    <xf numFmtId="178" fontId="2" fillId="0" borderId="10" xfId="0" applyNumberFormat="1" applyFont="1" applyBorder="1" applyAlignment="1">
      <alignment horizontal="left" vertical="center"/>
    </xf>
    <xf numFmtId="0" fontId="9" fillId="0" borderId="10" xfId="0" applyFont="1" applyBorder="1" applyAlignment="1">
      <alignment horizontal="center" vertical="center"/>
    </xf>
    <xf numFmtId="14" fontId="9" fillId="0" borderId="10" xfId="0" applyNumberFormat="1" applyFont="1" applyBorder="1" applyAlignment="1">
      <alignment horizontal="center" vertical="center"/>
    </xf>
    <xf numFmtId="0" fontId="0" fillId="0" borderId="10" xfId="0" applyBorder="1" applyAlignment="1">
      <alignment wrapText="1"/>
    </xf>
    <xf numFmtId="0" fontId="3" fillId="0" borderId="11" xfId="0" applyFont="1" applyBorder="1" applyAlignment="1">
      <alignment horizontal="left" vertical="top" wrapText="1"/>
    </xf>
    <xf numFmtId="166" fontId="5" fillId="0" borderId="11" xfId="0" applyNumberFormat="1"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3" fillId="0" borderId="11" xfId="0" applyFont="1" applyBorder="1" applyAlignment="1">
      <alignment horizontal="left" vertical="center"/>
    </xf>
    <xf numFmtId="14"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169" fontId="3" fillId="33" borderId="15" xfId="63" applyFont="1" applyFill="1" applyBorder="1" applyAlignment="1">
      <alignment horizontal="center" vertical="center" wrapText="1"/>
    </xf>
    <xf numFmtId="169" fontId="3" fillId="33" borderId="11" xfId="63" applyFont="1" applyFill="1" applyBorder="1" applyAlignment="1">
      <alignment horizontal="center" vertical="center" wrapText="1"/>
    </xf>
    <xf numFmtId="166" fontId="4" fillId="0" borderId="15" xfId="0" applyNumberFormat="1" applyFont="1" applyBorder="1" applyAlignment="1">
      <alignment horizontal="center" vertical="center" wrapText="1"/>
    </xf>
    <xf numFmtId="166" fontId="4" fillId="0" borderId="11" xfId="0" applyNumberFormat="1" applyFont="1" applyBorder="1" applyAlignment="1">
      <alignment horizontal="center" vertical="center" wrapText="1"/>
    </xf>
    <xf numFmtId="0" fontId="3" fillId="33" borderId="15" xfId="49" applyFont="1" applyFill="1" applyBorder="1" applyAlignment="1">
      <alignment horizontal="center" vertical="center" wrapText="1"/>
      <protection/>
    </xf>
    <xf numFmtId="0" fontId="3" fillId="33" borderId="11" xfId="49" applyFont="1" applyFill="1" applyBorder="1" applyAlignment="1">
      <alignment horizontal="center" vertical="center" wrapText="1"/>
      <protection/>
    </xf>
    <xf numFmtId="0" fontId="3" fillId="0" borderId="15" xfId="49" applyFont="1" applyBorder="1" applyAlignment="1">
      <alignment horizontal="center" vertical="center" wrapText="1"/>
      <protection/>
    </xf>
    <xf numFmtId="0" fontId="3" fillId="0" borderId="11" xfId="49" applyFont="1" applyBorder="1" applyAlignment="1">
      <alignment horizontal="center" vertical="center" wrapText="1"/>
      <protection/>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1" xfId="0" applyNumberFormat="1" applyFont="1" applyBorder="1" applyAlignment="1">
      <alignment horizontal="center" vertical="center" wrapText="1"/>
    </xf>
    <xf numFmtId="14" fontId="3" fillId="33" borderId="15" xfId="49" applyNumberFormat="1" applyFont="1" applyFill="1" applyBorder="1" applyAlignment="1">
      <alignment horizontal="center" vertical="center" wrapText="1"/>
      <protection/>
    </xf>
    <xf numFmtId="14" fontId="3" fillId="33" borderId="11" xfId="49" applyNumberFormat="1" applyFont="1" applyFill="1" applyBorder="1" applyAlignment="1">
      <alignment horizontal="center" vertical="center" wrapText="1"/>
      <protection/>
    </xf>
    <xf numFmtId="0" fontId="3" fillId="33" borderId="15" xfId="49" applyFont="1" applyFill="1" applyBorder="1" applyAlignment="1">
      <alignment horizontal="left" vertical="center" wrapText="1"/>
      <protection/>
    </xf>
    <xf numFmtId="0" fontId="3" fillId="33" borderId="11" xfId="49" applyFont="1" applyFill="1" applyBorder="1" applyAlignment="1">
      <alignment horizontal="left" vertical="center" wrapText="1"/>
      <protection/>
    </xf>
    <xf numFmtId="14" fontId="3" fillId="0" borderId="15" xfId="49" applyNumberFormat="1" applyFont="1" applyBorder="1" applyAlignment="1">
      <alignment horizontal="center" vertical="center" wrapText="1"/>
      <protection/>
    </xf>
    <xf numFmtId="14" fontId="3" fillId="0" borderId="11" xfId="49" applyNumberFormat="1" applyFont="1" applyBorder="1" applyAlignment="1">
      <alignment horizontal="center" vertical="center" wrapText="1"/>
      <protection/>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3" fillId="0" borderId="15" xfId="0" applyFont="1" applyBorder="1" applyAlignment="1">
      <alignment horizontal="left"/>
    </xf>
    <xf numFmtId="0" fontId="3" fillId="0" borderId="11" xfId="0" applyFont="1" applyBorder="1" applyAlignment="1">
      <alignment horizontal="left"/>
    </xf>
    <xf numFmtId="0" fontId="3" fillId="0" borderId="15" xfId="49" applyFont="1" applyFill="1" applyBorder="1" applyAlignment="1">
      <alignment horizontal="center" vertical="center" wrapText="1"/>
      <protection/>
    </xf>
    <xf numFmtId="0" fontId="3" fillId="0" borderId="11" xfId="49" applyFont="1" applyFill="1" applyBorder="1" applyAlignment="1">
      <alignment horizontal="center" vertical="center" wrapText="1"/>
      <protection/>
    </xf>
    <xf numFmtId="0" fontId="3" fillId="0" borderId="15" xfId="0" applyFont="1" applyBorder="1" applyAlignment="1">
      <alignment horizontal="left" vertical="top" wrapText="1"/>
    </xf>
    <xf numFmtId="0" fontId="3" fillId="0" borderId="11" xfId="0" applyFont="1" applyBorder="1" applyAlignment="1">
      <alignment horizontal="left" vertical="top" wrapText="1"/>
    </xf>
    <xf numFmtId="0" fontId="3" fillId="33" borderId="17" xfId="49" applyFont="1" applyFill="1" applyBorder="1" applyAlignment="1">
      <alignment horizontal="left" vertical="center" wrapText="1"/>
      <protection/>
    </xf>
    <xf numFmtId="14" fontId="3" fillId="0" borderId="15" xfId="49" applyNumberFormat="1" applyFont="1" applyFill="1" applyBorder="1" applyAlignment="1">
      <alignment horizontal="center" vertical="center" wrapText="1"/>
      <protection/>
    </xf>
    <xf numFmtId="14" fontId="3" fillId="0" borderId="17" xfId="49" applyNumberFormat="1" applyFont="1" applyFill="1" applyBorder="1" applyAlignment="1">
      <alignment horizontal="center" vertical="center" wrapText="1"/>
      <protection/>
    </xf>
    <xf numFmtId="14" fontId="3" fillId="0" borderId="11" xfId="49" applyNumberFormat="1" applyFont="1" applyFill="1" applyBorder="1" applyAlignment="1">
      <alignment horizontal="center" vertical="center" wrapText="1"/>
      <protection/>
    </xf>
    <xf numFmtId="14" fontId="3" fillId="0" borderId="15"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11"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3" borderId="17" xfId="49" applyFont="1" applyFill="1" applyBorder="1" applyAlignment="1">
      <alignment horizontal="center" vertical="center" wrapText="1"/>
      <protection/>
    </xf>
    <xf numFmtId="0" fontId="0" fillId="33" borderId="15" xfId="49" applyFont="1" applyFill="1" applyBorder="1" applyAlignment="1">
      <alignment horizontal="center" vertical="center" wrapText="1"/>
      <protection/>
    </xf>
    <xf numFmtId="0" fontId="0" fillId="33" borderId="11" xfId="49" applyFont="1" applyFill="1" applyBorder="1" applyAlignment="1">
      <alignment horizontal="center" vertical="center" wrapText="1"/>
      <protection/>
    </xf>
    <xf numFmtId="0" fontId="0" fillId="0" borderId="15" xfId="49" applyFont="1" applyFill="1" applyBorder="1" applyAlignment="1">
      <alignment horizontal="center" vertical="center" wrapText="1"/>
      <protection/>
    </xf>
    <xf numFmtId="0" fontId="0" fillId="0" borderId="11" xfId="49" applyFont="1" applyFill="1" applyBorder="1" applyAlignment="1">
      <alignment horizontal="center" vertical="center" wrapText="1"/>
      <protection/>
    </xf>
    <xf numFmtId="0" fontId="3" fillId="33" borderId="18" xfId="49" applyFont="1" applyFill="1" applyBorder="1" applyAlignment="1">
      <alignment horizontal="center" vertical="center" wrapText="1"/>
      <protection/>
    </xf>
    <xf numFmtId="0" fontId="3" fillId="33" borderId="14" xfId="49" applyFont="1" applyFill="1" applyBorder="1" applyAlignment="1">
      <alignment horizontal="center" vertical="center" wrapText="1"/>
      <protection/>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0" xfId="0" applyFont="1" applyFill="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9" xfId="0" applyFont="1" applyBorder="1" applyAlignment="1">
      <alignment horizontal="center" vertical="center"/>
    </xf>
    <xf numFmtId="0" fontId="4" fillId="0" borderId="13" xfId="0" applyFont="1" applyBorder="1" applyAlignment="1">
      <alignment horizontal="center" vertical="center"/>
    </xf>
    <xf numFmtId="4" fontId="5" fillId="0" borderId="15" xfId="45" applyNumberFormat="1" applyFont="1" applyBorder="1" applyAlignment="1">
      <alignment horizontal="center" vertical="center" wrapText="1"/>
    </xf>
    <xf numFmtId="4" fontId="5" fillId="0" borderId="11" xfId="45" applyNumberFormat="1" applyFont="1" applyBorder="1" applyAlignment="1">
      <alignment horizontal="center" vertical="center" wrapText="1"/>
    </xf>
    <xf numFmtId="166" fontId="5" fillId="0" borderId="15" xfId="0" applyNumberFormat="1" applyFont="1" applyBorder="1" applyAlignment="1">
      <alignment horizontal="center" vertical="center" wrapText="1"/>
    </xf>
    <xf numFmtId="166" fontId="5" fillId="0" borderId="11" xfId="0" applyNumberFormat="1"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33" borderId="15" xfId="49" applyNumberFormat="1" applyFont="1" applyFill="1" applyBorder="1" applyAlignment="1">
      <alignment horizontal="center" vertical="center" wrapText="1"/>
      <protection/>
    </xf>
    <xf numFmtId="0" fontId="3" fillId="33" borderId="11" xfId="49" applyNumberFormat="1" applyFont="1" applyFill="1" applyBorder="1" applyAlignment="1">
      <alignment horizontal="center" vertical="center" wrapText="1"/>
      <protection/>
    </xf>
    <xf numFmtId="0" fontId="55" fillId="0" borderId="15" xfId="0" applyFont="1" applyBorder="1" applyAlignment="1">
      <alignment horizontal="left" vertical="top"/>
    </xf>
    <xf numFmtId="0" fontId="55" fillId="0" borderId="11" xfId="0" applyFont="1" applyBorder="1" applyAlignment="1">
      <alignment horizontal="left" vertical="top"/>
    </xf>
    <xf numFmtId="14" fontId="3" fillId="0" borderId="15" xfId="49" applyNumberFormat="1" applyFont="1" applyFill="1" applyBorder="1" applyAlignment="1">
      <alignment horizontal="center" vertical="center"/>
      <protection/>
    </xf>
    <xf numFmtId="14" fontId="3" fillId="0" borderId="11" xfId="49" applyNumberFormat="1" applyFont="1" applyFill="1" applyBorder="1" applyAlignment="1">
      <alignment horizontal="center" vertical="center"/>
      <protection/>
    </xf>
    <xf numFmtId="0" fontId="3" fillId="33" borderId="15" xfId="49" applyFont="1" applyFill="1" applyBorder="1" applyAlignment="1">
      <alignment horizontal="left" wrapText="1"/>
      <protection/>
    </xf>
    <xf numFmtId="0" fontId="3" fillId="33" borderId="11" xfId="49" applyFont="1" applyFill="1" applyBorder="1" applyAlignment="1">
      <alignment horizontal="left" wrapText="1"/>
      <protection/>
    </xf>
    <xf numFmtId="0" fontId="55" fillId="0" borderId="15" xfId="0" applyFont="1" applyBorder="1" applyAlignment="1">
      <alignment horizontal="left" wrapText="1"/>
    </xf>
    <xf numFmtId="0" fontId="55" fillId="0" borderId="11" xfId="0" applyFont="1" applyBorder="1" applyAlignment="1">
      <alignment horizontal="left" wrapText="1"/>
    </xf>
    <xf numFmtId="0" fontId="6" fillId="33" borderId="15" xfId="49" applyFont="1" applyFill="1" applyBorder="1" applyAlignment="1">
      <alignment horizontal="center" vertical="center" wrapText="1"/>
      <protection/>
    </xf>
    <xf numFmtId="0" fontId="6" fillId="33" borderId="11" xfId="49" applyFont="1" applyFill="1" applyBorder="1" applyAlignment="1">
      <alignment horizontal="center" vertical="center" wrapText="1"/>
      <protection/>
    </xf>
    <xf numFmtId="169" fontId="0" fillId="33" borderId="15" xfId="63" applyFont="1" applyFill="1" applyBorder="1" applyAlignment="1">
      <alignment horizontal="center" vertical="center" wrapText="1"/>
    </xf>
    <xf numFmtId="169" fontId="0" fillId="33" borderId="11" xfId="63" applyFont="1" applyFill="1" applyBorder="1" applyAlignment="1">
      <alignment horizontal="center" vertical="center" wrapText="1"/>
    </xf>
    <xf numFmtId="14" fontId="0" fillId="0" borderId="15" xfId="49" applyNumberFormat="1" applyFont="1" applyFill="1" applyBorder="1" applyAlignment="1">
      <alignment horizontal="center" vertical="center" wrapText="1"/>
      <protection/>
    </xf>
    <xf numFmtId="14" fontId="0" fillId="0" borderId="11" xfId="49" applyNumberFormat="1" applyFont="1" applyFill="1" applyBorder="1" applyAlignment="1">
      <alignment horizontal="center" vertical="center" wrapText="1"/>
      <protection/>
    </xf>
    <xf numFmtId="169" fontId="3" fillId="0" borderId="15" xfId="63" applyFont="1" applyFill="1" applyBorder="1" applyAlignment="1">
      <alignment horizontal="center" vertical="center" wrapText="1"/>
    </xf>
    <xf numFmtId="169" fontId="3" fillId="0" borderId="11" xfId="63" applyFont="1" applyFill="1" applyBorder="1" applyAlignment="1">
      <alignment horizontal="center" vertical="center" wrapText="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rmale_Foglio1"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 name="Valuta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R204"/>
  <sheetViews>
    <sheetView showGridLines="0" tabSelected="1" zoomScale="60" zoomScaleNormal="60" zoomScalePageLayoutView="0" workbookViewId="0" topLeftCell="A102">
      <selection activeCell="A112" sqref="A112"/>
    </sheetView>
  </sheetViews>
  <sheetFormatPr defaultColWidth="9.140625" defaultRowHeight="12.75"/>
  <cols>
    <col min="1" max="1" width="2.8515625" style="2" customWidth="1"/>
    <col min="2" max="2" width="61.8515625" style="50" customWidth="1"/>
    <col min="3" max="3" width="98.7109375" style="50" customWidth="1"/>
    <col min="4" max="4" width="15.57421875" style="58" customWidth="1"/>
    <col min="5" max="5" width="17.28125" style="58" customWidth="1"/>
    <col min="6" max="9" width="15.57421875" style="58" customWidth="1"/>
    <col min="10" max="10" width="20.00390625" style="50" customWidth="1"/>
    <col min="11" max="11" width="26.28125" style="50" customWidth="1"/>
    <col min="12" max="12" width="29.7109375" style="50" customWidth="1"/>
    <col min="13" max="13" width="16.421875" style="58" customWidth="1"/>
    <col min="14" max="14" width="18.57421875" style="58" customWidth="1"/>
    <col min="15" max="15" width="24.421875" style="3" customWidth="1"/>
    <col min="16" max="16" width="21.7109375" style="3" customWidth="1"/>
    <col min="17" max="17" width="19.28125" style="2" customWidth="1"/>
    <col min="18" max="21" width="9.140625" style="2" customWidth="1"/>
    <col min="22" max="22" width="16.28125" style="2" customWidth="1"/>
    <col min="23" max="23" width="16.140625" style="2" customWidth="1"/>
    <col min="24" max="16384" width="9.140625" style="2" customWidth="1"/>
  </cols>
  <sheetData>
    <row r="2" ht="15">
      <c r="B2" s="41" t="s">
        <v>33</v>
      </c>
    </row>
    <row r="3" ht="15">
      <c r="B3" s="41" t="s">
        <v>473</v>
      </c>
    </row>
    <row r="5" ht="15">
      <c r="B5" s="52" t="s">
        <v>102</v>
      </c>
    </row>
    <row r="6" ht="15">
      <c r="B6" s="52" t="s">
        <v>16</v>
      </c>
    </row>
    <row r="7" ht="15">
      <c r="B7" s="52" t="s">
        <v>103</v>
      </c>
    </row>
    <row r="8" ht="15">
      <c r="B8" s="52" t="s">
        <v>17</v>
      </c>
    </row>
    <row r="9" ht="15">
      <c r="B9" s="52"/>
    </row>
    <row r="10" spans="2:16" s="1" customFormat="1" ht="15">
      <c r="B10" s="182"/>
      <c r="C10" s="182"/>
      <c r="D10" s="182"/>
      <c r="E10" s="182"/>
      <c r="F10" s="182"/>
      <c r="G10" s="182"/>
      <c r="H10" s="182"/>
      <c r="I10" s="182"/>
      <c r="J10" s="182"/>
      <c r="K10" s="182"/>
      <c r="L10" s="182"/>
      <c r="M10" s="182"/>
      <c r="N10" s="59"/>
      <c r="O10" s="7"/>
      <c r="P10" s="7"/>
    </row>
    <row r="11" spans="2:16" s="1" customFormat="1" ht="15">
      <c r="B11" s="8"/>
      <c r="C11" s="8"/>
      <c r="D11" s="8"/>
      <c r="E11" s="8"/>
      <c r="F11" s="8"/>
      <c r="G11" s="8"/>
      <c r="H11" s="8"/>
      <c r="I11" s="8"/>
      <c r="J11" s="8"/>
      <c r="K11" s="8"/>
      <c r="L11" s="8"/>
      <c r="M11" s="8"/>
      <c r="N11" s="59"/>
      <c r="O11" s="7"/>
      <c r="P11" s="7"/>
    </row>
    <row r="12" spans="2:16" s="1" customFormat="1" ht="15">
      <c r="B12" s="8"/>
      <c r="C12" s="8"/>
      <c r="D12" s="8"/>
      <c r="E12" s="8"/>
      <c r="F12" s="8"/>
      <c r="G12" s="8"/>
      <c r="H12" s="8"/>
      <c r="I12" s="8"/>
      <c r="J12" s="8"/>
      <c r="K12" s="8"/>
      <c r="L12" s="8"/>
      <c r="M12" s="8"/>
      <c r="N12" s="59"/>
      <c r="O12" s="7"/>
      <c r="P12" s="7"/>
    </row>
    <row r="13" ht="10.5" customHeight="1"/>
    <row r="14" spans="2:17" s="4" customFormat="1" ht="66" customHeight="1">
      <c r="B14" s="183" t="s">
        <v>0</v>
      </c>
      <c r="C14" s="183"/>
      <c r="D14" s="187" t="s">
        <v>3</v>
      </c>
      <c r="E14" s="188"/>
      <c r="F14" s="188"/>
      <c r="G14" s="188"/>
      <c r="H14" s="188"/>
      <c r="I14" s="189"/>
      <c r="J14" s="185" t="s">
        <v>19</v>
      </c>
      <c r="K14" s="185" t="s">
        <v>13</v>
      </c>
      <c r="L14" s="185" t="s">
        <v>10</v>
      </c>
      <c r="M14" s="185" t="s">
        <v>1</v>
      </c>
      <c r="N14" s="185" t="s">
        <v>6</v>
      </c>
      <c r="O14" s="190" t="s">
        <v>2</v>
      </c>
      <c r="P14" s="192" t="s">
        <v>63</v>
      </c>
      <c r="Q14" s="192" t="s">
        <v>7</v>
      </c>
    </row>
    <row r="15" spans="2:17" s="4" customFormat="1" ht="83.25" customHeight="1">
      <c r="B15" s="184"/>
      <c r="C15" s="184"/>
      <c r="D15" s="54" t="s">
        <v>9</v>
      </c>
      <c r="E15" s="54" t="s">
        <v>18</v>
      </c>
      <c r="F15" s="60" t="s">
        <v>4</v>
      </c>
      <c r="G15" s="54" t="s">
        <v>5</v>
      </c>
      <c r="H15" s="54" t="s">
        <v>8</v>
      </c>
      <c r="I15" s="54" t="s">
        <v>11</v>
      </c>
      <c r="J15" s="186"/>
      <c r="K15" s="186"/>
      <c r="L15" s="186"/>
      <c r="M15" s="186"/>
      <c r="N15" s="186"/>
      <c r="O15" s="191"/>
      <c r="P15" s="193"/>
      <c r="Q15" s="193"/>
    </row>
    <row r="16" spans="2:17" s="4" customFormat="1" ht="83.25" customHeight="1">
      <c r="B16" s="133" t="s">
        <v>474</v>
      </c>
      <c r="C16" s="129" t="s">
        <v>475</v>
      </c>
      <c r="D16" s="132"/>
      <c r="E16" s="15" t="s">
        <v>12</v>
      </c>
      <c r="F16" s="131"/>
      <c r="G16" s="132"/>
      <c r="H16" s="132"/>
      <c r="I16" s="132"/>
      <c r="J16" s="136" t="s">
        <v>477</v>
      </c>
      <c r="K16" s="22" t="s">
        <v>15</v>
      </c>
      <c r="L16" s="135" t="s">
        <v>476</v>
      </c>
      <c r="M16" s="134">
        <v>40904</v>
      </c>
      <c r="N16" s="28" t="s">
        <v>22</v>
      </c>
      <c r="O16" s="25">
        <v>2917328.66</v>
      </c>
      <c r="P16" s="25">
        <f>105944.8+104802.88+31200+139978.68</f>
        <v>381926.36</v>
      </c>
      <c r="Q16" s="130"/>
    </row>
    <row r="17" spans="2:17" s="6" customFormat="1" ht="42.75">
      <c r="B17" s="17" t="s">
        <v>55</v>
      </c>
      <c r="C17" s="13" t="s">
        <v>56</v>
      </c>
      <c r="D17" s="31"/>
      <c r="E17" s="15" t="s">
        <v>12</v>
      </c>
      <c r="F17" s="31"/>
      <c r="G17" s="31"/>
      <c r="H17" s="31"/>
      <c r="I17" s="31"/>
      <c r="J17" s="15" t="s">
        <v>20</v>
      </c>
      <c r="K17" s="22" t="s">
        <v>100</v>
      </c>
      <c r="L17" s="23" t="s">
        <v>57</v>
      </c>
      <c r="M17" s="23">
        <v>42650</v>
      </c>
      <c r="N17" s="24">
        <v>43951</v>
      </c>
      <c r="O17" s="25">
        <v>2711.45</v>
      </c>
      <c r="P17" s="25">
        <v>3888.89</v>
      </c>
      <c r="Q17" s="26"/>
    </row>
    <row r="18" spans="2:17" s="6" customFormat="1" ht="28.5">
      <c r="B18" s="21" t="s">
        <v>65</v>
      </c>
      <c r="C18" s="17" t="s">
        <v>64</v>
      </c>
      <c r="D18" s="22"/>
      <c r="E18" s="22" t="s">
        <v>12</v>
      </c>
      <c r="F18" s="22"/>
      <c r="G18" s="22"/>
      <c r="H18" s="22"/>
      <c r="I18" s="22"/>
      <c r="J18" s="22" t="s">
        <v>20</v>
      </c>
      <c r="K18" s="22" t="s">
        <v>14</v>
      </c>
      <c r="L18" s="22" t="s">
        <v>104</v>
      </c>
      <c r="M18" s="28">
        <v>42555</v>
      </c>
      <c r="N18" s="28" t="s">
        <v>22</v>
      </c>
      <c r="O18" s="27">
        <v>5825.25</v>
      </c>
      <c r="P18" s="27">
        <f>1783.65+2381.77</f>
        <v>4165.42</v>
      </c>
      <c r="Q18" s="27"/>
    </row>
    <row r="19" spans="2:18" s="6" customFormat="1" ht="42.75">
      <c r="B19" s="17" t="s">
        <v>319</v>
      </c>
      <c r="C19" s="19" t="s">
        <v>23</v>
      </c>
      <c r="D19" s="22"/>
      <c r="E19" s="22" t="s">
        <v>12</v>
      </c>
      <c r="F19" s="22"/>
      <c r="G19" s="22"/>
      <c r="H19" s="22"/>
      <c r="I19" s="22"/>
      <c r="J19" s="22" t="s">
        <v>20</v>
      </c>
      <c r="K19" s="22" t="s">
        <v>15</v>
      </c>
      <c r="L19" s="22" t="s">
        <v>24</v>
      </c>
      <c r="M19" s="28">
        <v>42815</v>
      </c>
      <c r="N19" s="28" t="s">
        <v>22</v>
      </c>
      <c r="O19" s="27">
        <v>2152.89</v>
      </c>
      <c r="P19" s="27"/>
      <c r="Q19" s="27"/>
      <c r="R19" s="5"/>
    </row>
    <row r="20" spans="2:17" s="4" customFormat="1" ht="38.25" customHeight="1">
      <c r="B20" s="99" t="s">
        <v>313</v>
      </c>
      <c r="C20" s="9" t="s">
        <v>314</v>
      </c>
      <c r="D20" s="39"/>
      <c r="E20" s="15" t="s">
        <v>12</v>
      </c>
      <c r="F20" s="15"/>
      <c r="G20" s="15"/>
      <c r="H20" s="15"/>
      <c r="I20" s="15"/>
      <c r="J20" s="15" t="s">
        <v>20</v>
      </c>
      <c r="K20" s="15" t="s">
        <v>21</v>
      </c>
      <c r="L20" s="15" t="s">
        <v>315</v>
      </c>
      <c r="M20" s="24">
        <v>42844</v>
      </c>
      <c r="N20" s="24">
        <v>42886</v>
      </c>
      <c r="O20" s="26">
        <v>12000</v>
      </c>
      <c r="P20" s="26">
        <f>6412.8+6486</f>
        <v>12898.8</v>
      </c>
      <c r="Q20" s="26"/>
    </row>
    <row r="21" spans="2:17" s="6" customFormat="1" ht="42.75">
      <c r="B21" s="17" t="s">
        <v>45</v>
      </c>
      <c r="C21" s="45" t="s">
        <v>46</v>
      </c>
      <c r="D21" s="43"/>
      <c r="E21" s="22" t="s">
        <v>12</v>
      </c>
      <c r="F21" s="43"/>
      <c r="G21" s="43"/>
      <c r="H21" s="43"/>
      <c r="I21" s="43"/>
      <c r="J21" s="22" t="s">
        <v>20</v>
      </c>
      <c r="K21" s="22" t="s">
        <v>15</v>
      </c>
      <c r="L21" s="33" t="s">
        <v>47</v>
      </c>
      <c r="M21" s="33">
        <v>42971</v>
      </c>
      <c r="N21" s="33">
        <v>43069</v>
      </c>
      <c r="O21" s="44">
        <v>9750</v>
      </c>
      <c r="P21" s="44">
        <v>8060</v>
      </c>
      <c r="Q21" s="27"/>
    </row>
    <row r="22" spans="2:17" s="4" customFormat="1" ht="42.75">
      <c r="B22" s="17" t="s">
        <v>48</v>
      </c>
      <c r="C22" s="11" t="s">
        <v>257</v>
      </c>
      <c r="D22" s="15"/>
      <c r="E22" s="15" t="s">
        <v>12</v>
      </c>
      <c r="F22" s="31"/>
      <c r="G22" s="31"/>
      <c r="H22" s="31"/>
      <c r="I22" s="31"/>
      <c r="J22" s="15" t="s">
        <v>20</v>
      </c>
      <c r="K22" s="22" t="s">
        <v>15</v>
      </c>
      <c r="L22" s="31" t="s">
        <v>49</v>
      </c>
      <c r="M22" s="23">
        <v>43018</v>
      </c>
      <c r="N22" s="24">
        <v>43066</v>
      </c>
      <c r="O22" s="32">
        <v>8248.85</v>
      </c>
      <c r="P22" s="25"/>
      <c r="Q22" s="26"/>
    </row>
    <row r="23" spans="2:17" s="4" customFormat="1" ht="38.25" customHeight="1">
      <c r="B23" s="151" t="s">
        <v>25</v>
      </c>
      <c r="C23" s="194" t="s">
        <v>26</v>
      </c>
      <c r="D23" s="141"/>
      <c r="E23" s="141" t="s">
        <v>12</v>
      </c>
      <c r="F23" s="141"/>
      <c r="G23" s="141"/>
      <c r="H23" s="141"/>
      <c r="I23" s="141"/>
      <c r="J23" s="141" t="s">
        <v>20</v>
      </c>
      <c r="K23" s="159" t="s">
        <v>15</v>
      </c>
      <c r="L23" s="159" t="s">
        <v>27</v>
      </c>
      <c r="M23" s="164">
        <v>43027</v>
      </c>
      <c r="N23" s="196" t="s">
        <v>77</v>
      </c>
      <c r="O23" s="137" t="s">
        <v>78</v>
      </c>
      <c r="P23" s="137">
        <f>2000+2000+2000</f>
        <v>6000</v>
      </c>
      <c r="Q23" s="137"/>
    </row>
    <row r="24" spans="2:17" s="4" customFormat="1" ht="8.25" customHeight="1">
      <c r="B24" s="152"/>
      <c r="C24" s="195"/>
      <c r="D24" s="142"/>
      <c r="E24" s="142"/>
      <c r="F24" s="142"/>
      <c r="G24" s="142"/>
      <c r="H24" s="142"/>
      <c r="I24" s="142"/>
      <c r="J24" s="142"/>
      <c r="K24" s="160"/>
      <c r="L24" s="160"/>
      <c r="M24" s="166"/>
      <c r="N24" s="197"/>
      <c r="O24" s="138"/>
      <c r="P24" s="138"/>
      <c r="Q24" s="138"/>
    </row>
    <row r="25" spans="2:17" s="4" customFormat="1" ht="42.75">
      <c r="B25" s="17" t="s">
        <v>30</v>
      </c>
      <c r="C25" s="11" t="s">
        <v>31</v>
      </c>
      <c r="D25" s="15" t="s">
        <v>12</v>
      </c>
      <c r="E25" s="30"/>
      <c r="F25" s="31"/>
      <c r="G25" s="31"/>
      <c r="H25" s="31"/>
      <c r="I25" s="31"/>
      <c r="J25" s="15" t="s">
        <v>20</v>
      </c>
      <c r="K25" s="22" t="s">
        <v>15</v>
      </c>
      <c r="L25" s="15" t="s">
        <v>32</v>
      </c>
      <c r="M25" s="23">
        <v>43054</v>
      </c>
      <c r="N25" s="28">
        <v>43465</v>
      </c>
      <c r="O25" s="25">
        <v>6300</v>
      </c>
      <c r="P25" s="25">
        <f>1800</f>
        <v>1800</v>
      </c>
      <c r="Q25" s="26"/>
    </row>
    <row r="26" spans="2:17" ht="42.75">
      <c r="B26" s="17" t="s">
        <v>89</v>
      </c>
      <c r="C26" s="11" t="s">
        <v>34</v>
      </c>
      <c r="D26" s="15"/>
      <c r="E26" s="15" t="s">
        <v>12</v>
      </c>
      <c r="F26" s="31"/>
      <c r="G26" s="31"/>
      <c r="H26" s="31"/>
      <c r="I26" s="31"/>
      <c r="J26" s="15" t="s">
        <v>20</v>
      </c>
      <c r="K26" s="22" t="s">
        <v>15</v>
      </c>
      <c r="L26" s="23" t="s">
        <v>35</v>
      </c>
      <c r="M26" s="23">
        <v>43096</v>
      </c>
      <c r="N26" s="24" t="s">
        <v>22</v>
      </c>
      <c r="O26" s="25">
        <v>1950</v>
      </c>
      <c r="P26" s="25">
        <f>1040+988</f>
        <v>2028</v>
      </c>
      <c r="Q26" s="26"/>
    </row>
    <row r="27" spans="2:17" ht="42.75">
      <c r="B27" s="14" t="s">
        <v>206</v>
      </c>
      <c r="C27" s="12" t="s">
        <v>207</v>
      </c>
      <c r="D27" s="31"/>
      <c r="E27" s="15" t="s">
        <v>12</v>
      </c>
      <c r="F27" s="31"/>
      <c r="G27" s="31"/>
      <c r="H27" s="31"/>
      <c r="I27" s="31"/>
      <c r="J27" s="15" t="s">
        <v>20</v>
      </c>
      <c r="K27" s="22" t="s">
        <v>15</v>
      </c>
      <c r="L27" s="23" t="s">
        <v>208</v>
      </c>
      <c r="M27" s="23">
        <v>43124</v>
      </c>
      <c r="N27" s="24">
        <v>43480</v>
      </c>
      <c r="O27" s="25">
        <v>16000</v>
      </c>
      <c r="P27" s="25">
        <f>8550.4+5985.28</f>
        <v>14535.68</v>
      </c>
      <c r="Q27" s="26"/>
    </row>
    <row r="28" spans="2:17" s="4" customFormat="1" ht="28.5">
      <c r="B28" s="99" t="s">
        <v>310</v>
      </c>
      <c r="C28" s="11" t="s">
        <v>311</v>
      </c>
      <c r="D28" s="40"/>
      <c r="E28" s="15" t="s">
        <v>12</v>
      </c>
      <c r="F28" s="31"/>
      <c r="G28" s="31"/>
      <c r="H28" s="31"/>
      <c r="I28" s="31"/>
      <c r="J28" s="15" t="s">
        <v>20</v>
      </c>
      <c r="K28" s="100" t="s">
        <v>21</v>
      </c>
      <c r="L28" s="23" t="s">
        <v>312</v>
      </c>
      <c r="M28" s="23">
        <v>43125</v>
      </c>
      <c r="N28" s="110">
        <v>43145</v>
      </c>
      <c r="O28" s="25">
        <v>6210</v>
      </c>
      <c r="P28" s="25">
        <v>4479.13</v>
      </c>
      <c r="Q28" s="26"/>
    </row>
    <row r="29" spans="2:17" s="6" customFormat="1" ht="42.75">
      <c r="B29" s="17" t="s">
        <v>36</v>
      </c>
      <c r="C29" s="19" t="s">
        <v>37</v>
      </c>
      <c r="D29" s="22"/>
      <c r="E29" s="22" t="s">
        <v>12</v>
      </c>
      <c r="F29" s="43"/>
      <c r="G29" s="43"/>
      <c r="H29" s="43"/>
      <c r="I29" s="43"/>
      <c r="J29" s="22" t="s">
        <v>20</v>
      </c>
      <c r="K29" s="22" t="s">
        <v>21</v>
      </c>
      <c r="L29" s="33" t="s">
        <v>38</v>
      </c>
      <c r="M29" s="33">
        <v>43132</v>
      </c>
      <c r="N29" s="24" t="s">
        <v>233</v>
      </c>
      <c r="O29" s="44">
        <v>10952.75</v>
      </c>
      <c r="P29" s="44">
        <f>2434.43+1043.33</f>
        <v>3477.7599999999998</v>
      </c>
      <c r="Q29" s="27"/>
    </row>
    <row r="30" spans="2:17" s="6" customFormat="1" ht="42.75">
      <c r="B30" s="17" t="s">
        <v>40</v>
      </c>
      <c r="C30" s="11" t="s">
        <v>41</v>
      </c>
      <c r="D30" s="30"/>
      <c r="E30" s="15" t="s">
        <v>12</v>
      </c>
      <c r="F30" s="31"/>
      <c r="G30" s="31"/>
      <c r="H30" s="31"/>
      <c r="I30" s="31"/>
      <c r="J30" s="15" t="s">
        <v>20</v>
      </c>
      <c r="K30" s="22" t="s">
        <v>15</v>
      </c>
      <c r="L30" s="23" t="s">
        <v>42</v>
      </c>
      <c r="M30" s="23">
        <v>43137</v>
      </c>
      <c r="N30" s="24" t="s">
        <v>233</v>
      </c>
      <c r="O30" s="25">
        <v>15531</v>
      </c>
      <c r="P30" s="25">
        <f>7256.45+3109.9</f>
        <v>10366.35</v>
      </c>
      <c r="Q30" s="26"/>
    </row>
    <row r="31" spans="2:17" s="6" customFormat="1" ht="42.75">
      <c r="B31" s="17" t="s">
        <v>90</v>
      </c>
      <c r="C31" s="11" t="s">
        <v>43</v>
      </c>
      <c r="D31" s="31"/>
      <c r="E31" s="15" t="s">
        <v>12</v>
      </c>
      <c r="F31" s="31"/>
      <c r="G31" s="31"/>
      <c r="H31" s="31"/>
      <c r="I31" s="31"/>
      <c r="J31" s="15" t="s">
        <v>20</v>
      </c>
      <c r="K31" s="22" t="s">
        <v>15</v>
      </c>
      <c r="L31" s="23" t="s">
        <v>44</v>
      </c>
      <c r="M31" s="23">
        <v>43140</v>
      </c>
      <c r="N31" s="24" t="s">
        <v>233</v>
      </c>
      <c r="O31" s="25">
        <v>7359.89</v>
      </c>
      <c r="P31" s="25">
        <f>2874.06+1231.73</f>
        <v>4105.79</v>
      </c>
      <c r="Q31" s="26"/>
    </row>
    <row r="32" spans="2:18" s="6" customFormat="1" ht="57">
      <c r="B32" s="14" t="s">
        <v>320</v>
      </c>
      <c r="C32" s="11" t="s">
        <v>50</v>
      </c>
      <c r="D32" s="15"/>
      <c r="E32" s="15" t="s">
        <v>12</v>
      </c>
      <c r="F32" s="31"/>
      <c r="G32" s="31"/>
      <c r="H32" s="31"/>
      <c r="I32" s="31"/>
      <c r="J32" s="15" t="s">
        <v>29</v>
      </c>
      <c r="K32" s="15" t="s">
        <v>21</v>
      </c>
      <c r="L32" s="23" t="s">
        <v>51</v>
      </c>
      <c r="M32" s="23">
        <v>43159</v>
      </c>
      <c r="N32" s="24" t="s">
        <v>58</v>
      </c>
      <c r="O32" s="25">
        <v>96102.76</v>
      </c>
      <c r="P32" s="25">
        <f>16970.06+2933.33+1669.8+1287.48+7822.68+7496.61+12440.16+6469.95+17848.14+17694.81</f>
        <v>92633.01999999999</v>
      </c>
      <c r="Q32" s="26"/>
      <c r="R32" s="16"/>
    </row>
    <row r="33" spans="2:17" s="6" customFormat="1" ht="57">
      <c r="B33" s="17" t="s">
        <v>321</v>
      </c>
      <c r="C33" s="13" t="s">
        <v>52</v>
      </c>
      <c r="D33" s="30"/>
      <c r="E33" s="15" t="s">
        <v>12</v>
      </c>
      <c r="F33" s="31"/>
      <c r="G33" s="31"/>
      <c r="H33" s="31"/>
      <c r="I33" s="31"/>
      <c r="J33" s="15" t="s">
        <v>20</v>
      </c>
      <c r="K33" s="22" t="s">
        <v>15</v>
      </c>
      <c r="L33" s="33" t="s">
        <v>53</v>
      </c>
      <c r="M33" s="33">
        <v>43171</v>
      </c>
      <c r="N33" s="24" t="s">
        <v>54</v>
      </c>
      <c r="O33" s="25">
        <v>7894.16</v>
      </c>
      <c r="P33" s="25"/>
      <c r="Q33" s="26"/>
    </row>
    <row r="34" spans="2:17" s="6" customFormat="1" ht="42.75">
      <c r="B34" s="17" t="s">
        <v>59</v>
      </c>
      <c r="C34" s="11" t="s">
        <v>60</v>
      </c>
      <c r="D34" s="37"/>
      <c r="E34" s="15" t="s">
        <v>12</v>
      </c>
      <c r="F34" s="31"/>
      <c r="G34" s="31"/>
      <c r="H34" s="31"/>
      <c r="I34" s="31"/>
      <c r="J34" s="15" t="s">
        <v>20</v>
      </c>
      <c r="K34" s="22" t="s">
        <v>15</v>
      </c>
      <c r="L34" s="23" t="s">
        <v>61</v>
      </c>
      <c r="M34" s="23">
        <v>43189</v>
      </c>
      <c r="N34" s="27" t="s">
        <v>62</v>
      </c>
      <c r="O34" s="25">
        <v>17500</v>
      </c>
      <c r="P34" s="25">
        <f>5500+2750+2750+2750+2750+1000</f>
        <v>17500</v>
      </c>
      <c r="Q34" s="26"/>
    </row>
    <row r="35" spans="2:17" s="6" customFormat="1" ht="57">
      <c r="B35" s="17" t="s">
        <v>48</v>
      </c>
      <c r="C35" s="46" t="s">
        <v>66</v>
      </c>
      <c r="D35" s="22"/>
      <c r="E35" s="22" t="s">
        <v>12</v>
      </c>
      <c r="F35" s="43"/>
      <c r="G35" s="22"/>
      <c r="H35" s="43"/>
      <c r="I35" s="43"/>
      <c r="J35" s="22" t="s">
        <v>20</v>
      </c>
      <c r="K35" s="22" t="s">
        <v>15</v>
      </c>
      <c r="L35" s="33" t="s">
        <v>67</v>
      </c>
      <c r="M35" s="33">
        <v>43194</v>
      </c>
      <c r="N35" s="27" t="s">
        <v>68</v>
      </c>
      <c r="O35" s="44">
        <v>4323.52</v>
      </c>
      <c r="P35" s="44">
        <v>3756.6</v>
      </c>
      <c r="Q35" s="27"/>
    </row>
    <row r="36" spans="2:17" ht="42.75">
      <c r="B36" s="17" t="s">
        <v>71</v>
      </c>
      <c r="C36" s="11" t="s">
        <v>73</v>
      </c>
      <c r="D36" s="15"/>
      <c r="E36" s="15" t="s">
        <v>12</v>
      </c>
      <c r="F36" s="31"/>
      <c r="G36" s="15"/>
      <c r="H36" s="31"/>
      <c r="I36" s="31"/>
      <c r="J36" s="15" t="s">
        <v>20</v>
      </c>
      <c r="K36" s="22" t="s">
        <v>15</v>
      </c>
      <c r="L36" s="23" t="s">
        <v>72</v>
      </c>
      <c r="M36" s="23">
        <v>43252</v>
      </c>
      <c r="N36" s="24">
        <v>43266</v>
      </c>
      <c r="O36" s="25">
        <v>7458.85</v>
      </c>
      <c r="P36" s="25">
        <f>2626.7</f>
        <v>2626.7</v>
      </c>
      <c r="Q36" s="26"/>
    </row>
    <row r="37" spans="2:17" ht="61.5" customHeight="1">
      <c r="B37" s="17" t="s">
        <v>74</v>
      </c>
      <c r="C37" s="10" t="s">
        <v>75</v>
      </c>
      <c r="D37" s="15"/>
      <c r="E37" s="15" t="s">
        <v>12</v>
      </c>
      <c r="F37" s="31"/>
      <c r="G37" s="15"/>
      <c r="H37" s="31"/>
      <c r="I37" s="31"/>
      <c r="J37" s="15" t="s">
        <v>20</v>
      </c>
      <c r="K37" s="22" t="s">
        <v>15</v>
      </c>
      <c r="L37" s="23" t="s">
        <v>76</v>
      </c>
      <c r="M37" s="23">
        <v>43263</v>
      </c>
      <c r="N37" s="24" t="s">
        <v>98</v>
      </c>
      <c r="O37" s="25">
        <v>9500</v>
      </c>
      <c r="P37" s="25">
        <f>5930.74</f>
        <v>5930.74</v>
      </c>
      <c r="Q37" s="26"/>
    </row>
    <row r="38" spans="2:17" s="6" customFormat="1" ht="42.75" customHeight="1">
      <c r="B38" s="21" t="s">
        <v>79</v>
      </c>
      <c r="C38" s="17" t="s">
        <v>80</v>
      </c>
      <c r="D38" s="22"/>
      <c r="E38" s="22" t="s">
        <v>12</v>
      </c>
      <c r="F38" s="22"/>
      <c r="G38" s="22"/>
      <c r="H38" s="22"/>
      <c r="I38" s="22"/>
      <c r="J38" s="15" t="s">
        <v>20</v>
      </c>
      <c r="K38" s="22" t="s">
        <v>15</v>
      </c>
      <c r="L38" s="23" t="s">
        <v>81</v>
      </c>
      <c r="M38" s="23">
        <v>43279</v>
      </c>
      <c r="N38" s="24">
        <v>43312</v>
      </c>
      <c r="O38" s="27">
        <v>4906.38</v>
      </c>
      <c r="P38" s="27"/>
      <c r="Q38" s="27"/>
    </row>
    <row r="39" spans="2:17" s="6" customFormat="1" ht="56.25" customHeight="1">
      <c r="B39" s="14" t="s">
        <v>108</v>
      </c>
      <c r="C39" s="20" t="s">
        <v>83</v>
      </c>
      <c r="D39" s="22"/>
      <c r="E39" s="22" t="s">
        <v>12</v>
      </c>
      <c r="F39" s="22"/>
      <c r="G39" s="22"/>
      <c r="H39" s="22"/>
      <c r="I39" s="22"/>
      <c r="J39" s="15" t="s">
        <v>20</v>
      </c>
      <c r="K39" s="22" t="s">
        <v>15</v>
      </c>
      <c r="L39" s="23" t="s">
        <v>82</v>
      </c>
      <c r="M39" s="23">
        <v>43313</v>
      </c>
      <c r="N39" s="24">
        <v>43343</v>
      </c>
      <c r="O39" s="27">
        <v>13622</v>
      </c>
      <c r="P39" s="27">
        <f>1468.75</f>
        <v>1468.75</v>
      </c>
      <c r="Q39" s="27"/>
    </row>
    <row r="40" spans="2:17" s="6" customFormat="1" ht="71.25">
      <c r="B40" s="14" t="s">
        <v>108</v>
      </c>
      <c r="C40" s="20" t="s">
        <v>85</v>
      </c>
      <c r="D40" s="22"/>
      <c r="E40" s="22" t="s">
        <v>12</v>
      </c>
      <c r="F40" s="22"/>
      <c r="G40" s="22"/>
      <c r="H40" s="22"/>
      <c r="I40" s="22"/>
      <c r="J40" s="15" t="s">
        <v>20</v>
      </c>
      <c r="K40" s="22" t="s">
        <v>15</v>
      </c>
      <c r="L40" s="23" t="s">
        <v>84</v>
      </c>
      <c r="M40" s="23">
        <v>43313</v>
      </c>
      <c r="N40" s="24">
        <v>43343</v>
      </c>
      <c r="O40" s="27">
        <v>1378</v>
      </c>
      <c r="P40" s="27"/>
      <c r="Q40" s="27"/>
    </row>
    <row r="41" spans="2:17" s="6" customFormat="1" ht="56.25" customHeight="1">
      <c r="B41" s="21" t="s">
        <v>88</v>
      </c>
      <c r="C41" s="20" t="s">
        <v>87</v>
      </c>
      <c r="D41" s="22"/>
      <c r="E41" s="22" t="s">
        <v>12</v>
      </c>
      <c r="F41" s="22"/>
      <c r="G41" s="22"/>
      <c r="H41" s="22"/>
      <c r="I41" s="22"/>
      <c r="J41" s="15" t="s">
        <v>20</v>
      </c>
      <c r="K41" s="22" t="s">
        <v>15</v>
      </c>
      <c r="L41" s="23" t="s">
        <v>86</v>
      </c>
      <c r="M41" s="23">
        <v>43315</v>
      </c>
      <c r="N41" s="24">
        <v>43585</v>
      </c>
      <c r="O41" s="27">
        <v>2559.34</v>
      </c>
      <c r="P41" s="27">
        <v>2661.71</v>
      </c>
      <c r="Q41" s="27"/>
    </row>
    <row r="42" spans="2:17" s="35" customFormat="1" ht="28.5">
      <c r="B42" s="14" t="s">
        <v>91</v>
      </c>
      <c r="C42" s="18" t="s">
        <v>92</v>
      </c>
      <c r="D42" s="31" t="s">
        <v>12</v>
      </c>
      <c r="E42" s="31"/>
      <c r="F42" s="31"/>
      <c r="G42" s="31"/>
      <c r="H42" s="31"/>
      <c r="I42" s="31"/>
      <c r="J42" s="15" t="s">
        <v>20</v>
      </c>
      <c r="K42" s="15" t="s">
        <v>14</v>
      </c>
      <c r="L42" s="15" t="s">
        <v>93</v>
      </c>
      <c r="M42" s="34">
        <v>43371</v>
      </c>
      <c r="N42" s="23">
        <v>43371</v>
      </c>
      <c r="O42" s="25">
        <v>1400</v>
      </c>
      <c r="P42" s="25"/>
      <c r="Q42" s="26"/>
    </row>
    <row r="43" spans="2:17" s="36" customFormat="1" ht="28.5">
      <c r="B43" s="17" t="s">
        <v>96</v>
      </c>
      <c r="C43" s="11" t="s">
        <v>95</v>
      </c>
      <c r="D43" s="39"/>
      <c r="E43" s="22" t="s">
        <v>12</v>
      </c>
      <c r="F43" s="31"/>
      <c r="G43" s="31"/>
      <c r="H43" s="31"/>
      <c r="I43" s="31"/>
      <c r="J43" s="15" t="s">
        <v>20</v>
      </c>
      <c r="K43" s="15" t="s">
        <v>21</v>
      </c>
      <c r="L43" s="22" t="s">
        <v>94</v>
      </c>
      <c r="M43" s="29">
        <v>43433</v>
      </c>
      <c r="N43" s="33">
        <v>43434</v>
      </c>
      <c r="O43" s="25">
        <v>3500</v>
      </c>
      <c r="P43" s="25"/>
      <c r="Q43" s="26"/>
    </row>
    <row r="44" spans="2:17" s="42" customFormat="1" ht="42.75" customHeight="1">
      <c r="B44" s="151" t="s">
        <v>105</v>
      </c>
      <c r="C44" s="9" t="s">
        <v>106</v>
      </c>
      <c r="D44" s="141"/>
      <c r="E44" s="141" t="s">
        <v>12</v>
      </c>
      <c r="F44" s="141"/>
      <c r="G44" s="141"/>
      <c r="H44" s="141"/>
      <c r="I44" s="141"/>
      <c r="J44" s="141" t="s">
        <v>20</v>
      </c>
      <c r="K44" s="159" t="s">
        <v>70</v>
      </c>
      <c r="L44" s="170" t="s">
        <v>107</v>
      </c>
      <c r="M44" s="167">
        <v>43531</v>
      </c>
      <c r="N44" s="149" t="s">
        <v>58</v>
      </c>
      <c r="O44" s="32">
        <v>17504.32</v>
      </c>
      <c r="P44" s="137"/>
      <c r="Q44" s="139"/>
    </row>
    <row r="45" spans="2:17" s="42" customFormat="1" ht="15" customHeight="1">
      <c r="B45" s="152"/>
      <c r="C45" s="9" t="s">
        <v>119</v>
      </c>
      <c r="D45" s="142"/>
      <c r="E45" s="142"/>
      <c r="F45" s="142"/>
      <c r="G45" s="142"/>
      <c r="H45" s="142"/>
      <c r="I45" s="142"/>
      <c r="J45" s="142"/>
      <c r="K45" s="160"/>
      <c r="L45" s="172"/>
      <c r="M45" s="169"/>
      <c r="N45" s="150"/>
      <c r="O45" s="49">
        <v>6301.55</v>
      </c>
      <c r="P45" s="138"/>
      <c r="Q45" s="140"/>
    </row>
    <row r="46" spans="2:17" s="36" customFormat="1" ht="42.75">
      <c r="B46" s="14" t="s">
        <v>108</v>
      </c>
      <c r="C46" s="11" t="s">
        <v>109</v>
      </c>
      <c r="D46" s="31"/>
      <c r="E46" s="15" t="s">
        <v>12</v>
      </c>
      <c r="F46" s="31"/>
      <c r="G46" s="31"/>
      <c r="H46" s="31"/>
      <c r="I46" s="31"/>
      <c r="J46" s="15" t="s">
        <v>20</v>
      </c>
      <c r="K46" s="15" t="s">
        <v>21</v>
      </c>
      <c r="L46" s="53" t="s">
        <v>110</v>
      </c>
      <c r="M46" s="56">
        <v>43543</v>
      </c>
      <c r="N46" s="24" t="s">
        <v>58</v>
      </c>
      <c r="O46" s="25">
        <v>25004.7</v>
      </c>
      <c r="P46" s="25">
        <f>4380.87+6511.1+13193.48</f>
        <v>24085.45</v>
      </c>
      <c r="Q46" s="26"/>
    </row>
    <row r="47" spans="2:17" s="57" customFormat="1" ht="57">
      <c r="B47" s="14" t="s">
        <v>114</v>
      </c>
      <c r="C47" s="9" t="s">
        <v>113</v>
      </c>
      <c r="D47" s="31"/>
      <c r="E47" s="15"/>
      <c r="F47" s="31"/>
      <c r="G47" s="15" t="s">
        <v>12</v>
      </c>
      <c r="H47" s="31"/>
      <c r="I47" s="31"/>
      <c r="J47" s="15" t="s">
        <v>20</v>
      </c>
      <c r="K47" s="15" t="s">
        <v>14</v>
      </c>
      <c r="L47" s="48" t="s">
        <v>112</v>
      </c>
      <c r="M47" s="56">
        <v>43593</v>
      </c>
      <c r="N47" s="51" t="s">
        <v>111</v>
      </c>
      <c r="O47" s="25">
        <f>14400+8000</f>
        <v>22400</v>
      </c>
      <c r="P47" s="25">
        <f>14201.27</f>
        <v>14201.27</v>
      </c>
      <c r="Q47" s="47"/>
    </row>
    <row r="48" spans="2:17" s="6" customFormat="1" ht="28.5">
      <c r="B48" s="14" t="s">
        <v>118</v>
      </c>
      <c r="C48" s="11" t="s">
        <v>117</v>
      </c>
      <c r="D48" s="15" t="s">
        <v>12</v>
      </c>
      <c r="E48" s="15"/>
      <c r="F48" s="31"/>
      <c r="G48" s="31"/>
      <c r="H48" s="31"/>
      <c r="I48" s="31"/>
      <c r="J48" s="15" t="s">
        <v>20</v>
      </c>
      <c r="K48" s="15" t="s">
        <v>14</v>
      </c>
      <c r="L48" s="62" t="s">
        <v>116</v>
      </c>
      <c r="M48" s="61">
        <v>43616</v>
      </c>
      <c r="N48" s="23" t="s">
        <v>97</v>
      </c>
      <c r="O48" s="25" t="s">
        <v>115</v>
      </c>
      <c r="P48" s="25">
        <v>1229.12</v>
      </c>
      <c r="Q48" s="26"/>
    </row>
    <row r="49" spans="2:17" s="42" customFormat="1" ht="47.25" customHeight="1">
      <c r="B49" s="151" t="s">
        <v>122</v>
      </c>
      <c r="C49" s="9" t="s">
        <v>121</v>
      </c>
      <c r="D49" s="141"/>
      <c r="E49" s="141" t="s">
        <v>12</v>
      </c>
      <c r="F49" s="141"/>
      <c r="G49" s="141"/>
      <c r="H49" s="141"/>
      <c r="I49" s="141"/>
      <c r="J49" s="141" t="s">
        <v>20</v>
      </c>
      <c r="K49" s="159" t="s">
        <v>70</v>
      </c>
      <c r="L49" s="164" t="s">
        <v>120</v>
      </c>
      <c r="M49" s="164">
        <v>43675</v>
      </c>
      <c r="N49" s="149" t="s">
        <v>58</v>
      </c>
      <c r="O49" s="32">
        <v>6335.22</v>
      </c>
      <c r="P49" s="137"/>
      <c r="Q49" s="139"/>
    </row>
    <row r="50" spans="2:17" s="42" customFormat="1" ht="14.25">
      <c r="B50" s="152"/>
      <c r="C50" s="9" t="s">
        <v>119</v>
      </c>
      <c r="D50" s="142"/>
      <c r="E50" s="142"/>
      <c r="F50" s="142"/>
      <c r="G50" s="142"/>
      <c r="H50" s="142"/>
      <c r="I50" s="142"/>
      <c r="J50" s="142"/>
      <c r="K50" s="160"/>
      <c r="L50" s="166"/>
      <c r="M50" s="166"/>
      <c r="N50" s="150"/>
      <c r="O50" s="49">
        <v>2280.68</v>
      </c>
      <c r="P50" s="138"/>
      <c r="Q50" s="140"/>
    </row>
    <row r="51" spans="2:17" ht="62.25" customHeight="1">
      <c r="B51" s="63" t="s">
        <v>124</v>
      </c>
      <c r="C51" s="12" t="s">
        <v>125</v>
      </c>
      <c r="D51" s="63"/>
      <c r="E51" s="64" t="s">
        <v>12</v>
      </c>
      <c r="F51" s="63"/>
      <c r="G51" s="63"/>
      <c r="H51" s="63"/>
      <c r="I51" s="63"/>
      <c r="J51" s="15" t="s">
        <v>20</v>
      </c>
      <c r="K51" s="48" t="s">
        <v>123</v>
      </c>
      <c r="L51" s="64" t="s">
        <v>126</v>
      </c>
      <c r="M51" s="66">
        <v>43677</v>
      </c>
      <c r="N51" s="28" t="s">
        <v>127</v>
      </c>
      <c r="O51" s="65">
        <v>11117</v>
      </c>
      <c r="P51" s="25">
        <f>8317.3+2351.36</f>
        <v>10668.66</v>
      </c>
      <c r="Q51" s="18"/>
    </row>
    <row r="52" spans="2:17" s="6" customFormat="1" ht="42.75">
      <c r="B52" s="151" t="s">
        <v>128</v>
      </c>
      <c r="C52" s="9" t="s">
        <v>129</v>
      </c>
      <c r="D52" s="180"/>
      <c r="E52" s="141" t="s">
        <v>12</v>
      </c>
      <c r="F52" s="141"/>
      <c r="G52" s="141"/>
      <c r="H52" s="141"/>
      <c r="I52" s="141"/>
      <c r="J52" s="141" t="s">
        <v>20</v>
      </c>
      <c r="K52" s="176" t="s">
        <v>70</v>
      </c>
      <c r="L52" s="159" t="s">
        <v>130</v>
      </c>
      <c r="M52" s="164">
        <v>43712</v>
      </c>
      <c r="N52" s="149" t="s">
        <v>58</v>
      </c>
      <c r="O52" s="25">
        <v>8093.94</v>
      </c>
      <c r="P52" s="25">
        <v>8093.94</v>
      </c>
      <c r="Q52" s="137"/>
    </row>
    <row r="53" spans="2:17" s="6" customFormat="1" ht="14.25">
      <c r="B53" s="152"/>
      <c r="C53" s="11" t="s">
        <v>119</v>
      </c>
      <c r="D53" s="181"/>
      <c r="E53" s="142"/>
      <c r="F53" s="142"/>
      <c r="G53" s="142"/>
      <c r="H53" s="142"/>
      <c r="I53" s="142"/>
      <c r="J53" s="142"/>
      <c r="K53" s="177"/>
      <c r="L53" s="160"/>
      <c r="M53" s="160"/>
      <c r="N53" s="150"/>
      <c r="O53" s="25">
        <v>2913.82</v>
      </c>
      <c r="P53" s="25">
        <v>2913.82</v>
      </c>
      <c r="Q53" s="138"/>
    </row>
    <row r="54" spans="2:17" ht="57">
      <c r="B54" s="151" t="s">
        <v>131</v>
      </c>
      <c r="C54" s="11" t="s">
        <v>132</v>
      </c>
      <c r="D54" s="178"/>
      <c r="E54" s="141" t="s">
        <v>12</v>
      </c>
      <c r="F54" s="141"/>
      <c r="G54" s="141"/>
      <c r="H54" s="141"/>
      <c r="I54" s="141"/>
      <c r="J54" s="141" t="s">
        <v>20</v>
      </c>
      <c r="K54" s="176" t="s">
        <v>70</v>
      </c>
      <c r="L54" s="159" t="s">
        <v>133</v>
      </c>
      <c r="M54" s="164">
        <v>43719</v>
      </c>
      <c r="N54" s="164" t="s">
        <v>58</v>
      </c>
      <c r="O54" s="25">
        <v>17507.69</v>
      </c>
      <c r="P54" s="137"/>
      <c r="Q54" s="137"/>
    </row>
    <row r="55" spans="1:17" s="68" customFormat="1" ht="14.25">
      <c r="A55" s="69"/>
      <c r="B55" s="152"/>
      <c r="C55" s="11" t="s">
        <v>119</v>
      </c>
      <c r="D55" s="179"/>
      <c r="E55" s="142"/>
      <c r="F55" s="142"/>
      <c r="G55" s="142"/>
      <c r="H55" s="142"/>
      <c r="I55" s="142"/>
      <c r="J55" s="142"/>
      <c r="K55" s="177"/>
      <c r="L55" s="160"/>
      <c r="M55" s="160"/>
      <c r="N55" s="166"/>
      <c r="O55" s="26">
        <v>6302.77</v>
      </c>
      <c r="P55" s="138"/>
      <c r="Q55" s="138"/>
    </row>
    <row r="56" spans="2:17" ht="42.75">
      <c r="B56" s="151" t="s">
        <v>134</v>
      </c>
      <c r="C56" s="9" t="s">
        <v>135</v>
      </c>
      <c r="D56" s="178"/>
      <c r="E56" s="141" t="s">
        <v>12</v>
      </c>
      <c r="F56" s="141"/>
      <c r="G56" s="141"/>
      <c r="H56" s="141"/>
      <c r="I56" s="141"/>
      <c r="J56" s="141" t="s">
        <v>20</v>
      </c>
      <c r="K56" s="176" t="s">
        <v>70</v>
      </c>
      <c r="L56" s="159" t="s">
        <v>136</v>
      </c>
      <c r="M56" s="164">
        <v>43724</v>
      </c>
      <c r="N56" s="164" t="s">
        <v>58</v>
      </c>
      <c r="O56" s="25">
        <v>21474.23</v>
      </c>
      <c r="P56" s="137"/>
      <c r="Q56" s="137"/>
    </row>
    <row r="57" spans="2:17" s="68" customFormat="1" ht="14.25">
      <c r="B57" s="152"/>
      <c r="C57" s="11" t="s">
        <v>119</v>
      </c>
      <c r="D57" s="179"/>
      <c r="E57" s="142"/>
      <c r="F57" s="142"/>
      <c r="G57" s="142"/>
      <c r="H57" s="142"/>
      <c r="I57" s="142"/>
      <c r="J57" s="142"/>
      <c r="K57" s="177"/>
      <c r="L57" s="160"/>
      <c r="M57" s="160"/>
      <c r="N57" s="166"/>
      <c r="O57" s="26">
        <v>7730.72</v>
      </c>
      <c r="P57" s="138"/>
      <c r="Q57" s="138"/>
    </row>
    <row r="58" spans="2:17" ht="42.75">
      <c r="B58" s="14" t="s">
        <v>69</v>
      </c>
      <c r="C58" s="10" t="s">
        <v>137</v>
      </c>
      <c r="D58" s="15"/>
      <c r="E58" s="15" t="s">
        <v>12</v>
      </c>
      <c r="F58" s="31"/>
      <c r="G58" s="15"/>
      <c r="H58" s="31"/>
      <c r="I58" s="31"/>
      <c r="J58" s="15" t="s">
        <v>20</v>
      </c>
      <c r="K58" s="70" t="s">
        <v>21</v>
      </c>
      <c r="L58" s="43">
        <v>5000243381</v>
      </c>
      <c r="M58" s="33">
        <v>43726</v>
      </c>
      <c r="N58" s="28">
        <v>44104</v>
      </c>
      <c r="O58" s="25">
        <v>10900</v>
      </c>
      <c r="P58" s="25"/>
      <c r="Q58" s="26"/>
    </row>
    <row r="59" spans="2:17" ht="42.75">
      <c r="B59" s="14" t="s">
        <v>139</v>
      </c>
      <c r="C59" s="10" t="s">
        <v>142</v>
      </c>
      <c r="D59" s="15"/>
      <c r="E59" s="15" t="s">
        <v>12</v>
      </c>
      <c r="F59" s="31"/>
      <c r="G59" s="15"/>
      <c r="H59" s="31"/>
      <c r="I59" s="31"/>
      <c r="J59" s="15" t="s">
        <v>20</v>
      </c>
      <c r="K59" s="70" t="s">
        <v>21</v>
      </c>
      <c r="L59" s="43">
        <v>5000243493</v>
      </c>
      <c r="M59" s="33">
        <v>43727</v>
      </c>
      <c r="N59" s="28" t="s">
        <v>138</v>
      </c>
      <c r="O59" s="25">
        <v>11250</v>
      </c>
      <c r="P59" s="25"/>
      <c r="Q59" s="26"/>
    </row>
    <row r="60" spans="2:17" ht="42.75">
      <c r="B60" s="14" t="s">
        <v>140</v>
      </c>
      <c r="C60" s="10" t="s">
        <v>141</v>
      </c>
      <c r="D60" s="15"/>
      <c r="E60" s="15" t="s">
        <v>12</v>
      </c>
      <c r="F60" s="31"/>
      <c r="G60" s="15"/>
      <c r="H60" s="31"/>
      <c r="I60" s="31"/>
      <c r="J60" s="15" t="s">
        <v>20</v>
      </c>
      <c r="K60" s="70" t="s">
        <v>14</v>
      </c>
      <c r="L60" s="43">
        <v>5000243798</v>
      </c>
      <c r="M60" s="33">
        <v>43732</v>
      </c>
      <c r="N60" s="28">
        <v>44316</v>
      </c>
      <c r="O60" s="25">
        <v>8186.35</v>
      </c>
      <c r="P60" s="25"/>
      <c r="Q60" s="26"/>
    </row>
    <row r="61" spans="2:17" ht="42.75">
      <c r="B61" s="14" t="s">
        <v>143</v>
      </c>
      <c r="C61" s="10" t="s">
        <v>144</v>
      </c>
      <c r="D61" s="15"/>
      <c r="E61" s="15" t="s">
        <v>12</v>
      </c>
      <c r="F61" s="31"/>
      <c r="G61" s="15"/>
      <c r="H61" s="31"/>
      <c r="I61" s="31"/>
      <c r="J61" s="15" t="s">
        <v>20</v>
      </c>
      <c r="K61" s="70" t="s">
        <v>21</v>
      </c>
      <c r="L61" s="43">
        <v>5000244065</v>
      </c>
      <c r="M61" s="33">
        <v>43733</v>
      </c>
      <c r="N61" s="28">
        <v>44316</v>
      </c>
      <c r="O61" s="25">
        <v>11600</v>
      </c>
      <c r="P61" s="25"/>
      <c r="Q61" s="26"/>
    </row>
    <row r="62" spans="2:17" ht="42.75">
      <c r="B62" s="14" t="s">
        <v>145</v>
      </c>
      <c r="C62" s="10" t="s">
        <v>146</v>
      </c>
      <c r="D62" s="15"/>
      <c r="E62" s="15" t="s">
        <v>12</v>
      </c>
      <c r="F62" s="31"/>
      <c r="G62" s="15"/>
      <c r="H62" s="31"/>
      <c r="I62" s="31"/>
      <c r="J62" s="70" t="s">
        <v>29</v>
      </c>
      <c r="K62" s="70" t="s">
        <v>21</v>
      </c>
      <c r="L62" s="43" t="s">
        <v>147</v>
      </c>
      <c r="M62" s="33">
        <v>43740</v>
      </c>
      <c r="N62" s="28" t="s">
        <v>148</v>
      </c>
      <c r="O62" s="25">
        <v>88372.58</v>
      </c>
      <c r="P62" s="25">
        <f>1721.42+2653.64+785.81+4807.31+3118.52+509.75+7525.36+4881.72+8212.01+5327.15</f>
        <v>39542.69</v>
      </c>
      <c r="Q62" s="26"/>
    </row>
    <row r="63" spans="2:17" ht="38.25">
      <c r="B63" s="14" t="s">
        <v>149</v>
      </c>
      <c r="C63" s="11" t="s">
        <v>150</v>
      </c>
      <c r="D63" s="15"/>
      <c r="E63" s="15" t="s">
        <v>12</v>
      </c>
      <c r="F63" s="31"/>
      <c r="G63" s="15"/>
      <c r="H63" s="31"/>
      <c r="I63" s="31"/>
      <c r="J63" s="15" t="s">
        <v>20</v>
      </c>
      <c r="K63" s="71" t="s">
        <v>15</v>
      </c>
      <c r="L63" s="43">
        <v>5000244982</v>
      </c>
      <c r="M63" s="33">
        <v>43747</v>
      </c>
      <c r="N63" s="28" t="s">
        <v>138</v>
      </c>
      <c r="O63" s="25">
        <v>5249.55</v>
      </c>
      <c r="P63" s="25"/>
      <c r="Q63" s="26"/>
    </row>
    <row r="64" spans="2:17" ht="42.75">
      <c r="B64" s="14" t="s">
        <v>151</v>
      </c>
      <c r="C64" s="11" t="s">
        <v>152</v>
      </c>
      <c r="D64" s="15"/>
      <c r="E64" s="15" t="s">
        <v>12</v>
      </c>
      <c r="F64" s="31"/>
      <c r="G64" s="15"/>
      <c r="H64" s="31"/>
      <c r="I64" s="31"/>
      <c r="J64" s="15" t="s">
        <v>20</v>
      </c>
      <c r="K64" s="70" t="s">
        <v>21</v>
      </c>
      <c r="L64" s="43">
        <v>5000245557</v>
      </c>
      <c r="M64" s="33">
        <v>43753</v>
      </c>
      <c r="N64" s="28">
        <v>44196</v>
      </c>
      <c r="O64" s="25">
        <v>30000</v>
      </c>
      <c r="P64" s="25">
        <f>6242+6242+1550.61</f>
        <v>14034.61</v>
      </c>
      <c r="Q64" s="26"/>
    </row>
    <row r="65" spans="2:17" ht="57.75" customHeight="1">
      <c r="B65" s="14" t="s">
        <v>154</v>
      </c>
      <c r="C65" s="10" t="s">
        <v>153</v>
      </c>
      <c r="D65" s="15"/>
      <c r="E65" s="15" t="s">
        <v>12</v>
      </c>
      <c r="F65" s="31"/>
      <c r="G65" s="15"/>
      <c r="H65" s="15"/>
      <c r="I65" s="31"/>
      <c r="J65" s="15" t="s">
        <v>20</v>
      </c>
      <c r="K65" s="70" t="s">
        <v>14</v>
      </c>
      <c r="L65" s="43">
        <v>5000245877</v>
      </c>
      <c r="M65" s="33">
        <v>43754</v>
      </c>
      <c r="N65" s="28" t="s">
        <v>58</v>
      </c>
      <c r="O65" s="25">
        <v>9563.6</v>
      </c>
      <c r="P65" s="25"/>
      <c r="Q65" s="26"/>
    </row>
    <row r="66" spans="2:17" s="4" customFormat="1" ht="38.25">
      <c r="B66" s="14" t="s">
        <v>155</v>
      </c>
      <c r="C66" s="77" t="s">
        <v>156</v>
      </c>
      <c r="D66" s="72"/>
      <c r="E66" s="72" t="s">
        <v>12</v>
      </c>
      <c r="F66" s="72"/>
      <c r="G66" s="72"/>
      <c r="H66" s="72"/>
      <c r="I66" s="72"/>
      <c r="J66" s="70" t="s">
        <v>20</v>
      </c>
      <c r="K66" s="70" t="s">
        <v>21</v>
      </c>
      <c r="L66" s="43">
        <v>5000246267</v>
      </c>
      <c r="M66" s="73">
        <v>43760</v>
      </c>
      <c r="N66" s="74">
        <v>44255</v>
      </c>
      <c r="O66" s="75">
        <v>23950</v>
      </c>
      <c r="P66" s="75">
        <f>4035.11+5663.09</f>
        <v>9698.2</v>
      </c>
      <c r="Q66" s="76"/>
    </row>
    <row r="67" spans="2:17" s="4" customFormat="1" ht="38.25">
      <c r="B67" s="14" t="s">
        <v>157</v>
      </c>
      <c r="C67" s="77" t="s">
        <v>158</v>
      </c>
      <c r="D67" s="72"/>
      <c r="E67" s="72" t="s">
        <v>12</v>
      </c>
      <c r="F67" s="72"/>
      <c r="G67" s="72"/>
      <c r="H67" s="72"/>
      <c r="I67" s="72"/>
      <c r="J67" s="70" t="s">
        <v>20</v>
      </c>
      <c r="K67" s="70" t="s">
        <v>21</v>
      </c>
      <c r="L67" s="43">
        <v>5000246270</v>
      </c>
      <c r="M67" s="73">
        <v>43760</v>
      </c>
      <c r="N67" s="74">
        <v>44255</v>
      </c>
      <c r="O67" s="75">
        <v>25000</v>
      </c>
      <c r="P67" s="75">
        <f>1870.4</f>
        <v>1870.4</v>
      </c>
      <c r="Q67" s="76"/>
    </row>
    <row r="68" spans="2:17" ht="57">
      <c r="B68" s="112" t="s">
        <v>322</v>
      </c>
      <c r="C68" s="38" t="s">
        <v>159</v>
      </c>
      <c r="D68" s="15"/>
      <c r="E68" s="15" t="s">
        <v>12</v>
      </c>
      <c r="F68" s="31"/>
      <c r="G68" s="15"/>
      <c r="H68" s="31"/>
      <c r="I68" s="31"/>
      <c r="J68" s="15" t="s">
        <v>20</v>
      </c>
      <c r="K68" s="70" t="s">
        <v>123</v>
      </c>
      <c r="L68" s="43" t="s">
        <v>160</v>
      </c>
      <c r="M68" s="33">
        <v>43767</v>
      </c>
      <c r="N68" s="28" t="s">
        <v>161</v>
      </c>
      <c r="O68" s="25">
        <v>1500</v>
      </c>
      <c r="P68" s="25">
        <f>1044</f>
        <v>1044</v>
      </c>
      <c r="Q68" s="26"/>
    </row>
    <row r="69" spans="2:17" s="4" customFormat="1" ht="42.75">
      <c r="B69" s="14" t="s">
        <v>162</v>
      </c>
      <c r="C69" s="11" t="s">
        <v>163</v>
      </c>
      <c r="D69" s="31"/>
      <c r="E69" s="31" t="s">
        <v>12</v>
      </c>
      <c r="F69" s="31"/>
      <c r="G69" s="31"/>
      <c r="H69" s="31"/>
      <c r="I69" s="31"/>
      <c r="J69" s="22" t="s">
        <v>20</v>
      </c>
      <c r="K69" s="22" t="s">
        <v>15</v>
      </c>
      <c r="L69" s="15">
        <v>5000249565</v>
      </c>
      <c r="M69" s="23">
        <v>43789</v>
      </c>
      <c r="N69" s="24">
        <v>44746</v>
      </c>
      <c r="O69" s="25">
        <v>44226.82</v>
      </c>
      <c r="P69" s="25"/>
      <c r="Q69" s="26"/>
    </row>
    <row r="70" spans="2:17" s="4" customFormat="1" ht="42.75">
      <c r="B70" s="14" t="s">
        <v>164</v>
      </c>
      <c r="C70" s="11" t="s">
        <v>165</v>
      </c>
      <c r="D70" s="31"/>
      <c r="E70" s="31" t="s">
        <v>12</v>
      </c>
      <c r="F70" s="31"/>
      <c r="G70" s="31"/>
      <c r="H70" s="31"/>
      <c r="I70" s="31"/>
      <c r="J70" s="22" t="s">
        <v>20</v>
      </c>
      <c r="K70" s="22" t="s">
        <v>15</v>
      </c>
      <c r="L70" s="15">
        <v>5000249621</v>
      </c>
      <c r="M70" s="23">
        <v>43789</v>
      </c>
      <c r="N70" s="24">
        <v>45048</v>
      </c>
      <c r="O70" s="25">
        <v>42736.08</v>
      </c>
      <c r="P70" s="25"/>
      <c r="Q70" s="26"/>
    </row>
    <row r="71" spans="2:17" s="4" customFormat="1" ht="41.25" customHeight="1">
      <c r="B71" s="14" t="s">
        <v>166</v>
      </c>
      <c r="C71" s="11" t="s">
        <v>191</v>
      </c>
      <c r="D71" s="31" t="s">
        <v>12</v>
      </c>
      <c r="E71" s="31"/>
      <c r="F71" s="15"/>
      <c r="G71" s="15"/>
      <c r="H71" s="15"/>
      <c r="I71" s="15"/>
      <c r="J71" s="22" t="s">
        <v>29</v>
      </c>
      <c r="K71" s="70" t="s">
        <v>14</v>
      </c>
      <c r="L71" s="15">
        <v>5000249962</v>
      </c>
      <c r="M71" s="24">
        <v>43794</v>
      </c>
      <c r="N71" s="24">
        <v>44926</v>
      </c>
      <c r="O71" s="26">
        <v>2600</v>
      </c>
      <c r="P71" s="26">
        <f>1750</f>
        <v>1750</v>
      </c>
      <c r="Q71" s="26"/>
    </row>
    <row r="72" spans="2:17" ht="42.75">
      <c r="B72" s="123" t="s">
        <v>169</v>
      </c>
      <c r="C72" s="83" t="s">
        <v>168</v>
      </c>
      <c r="D72" s="15"/>
      <c r="E72" s="15" t="s">
        <v>12</v>
      </c>
      <c r="F72" s="80"/>
      <c r="G72" s="80"/>
      <c r="H72" s="80"/>
      <c r="I72" s="80"/>
      <c r="J72" s="15" t="s">
        <v>29</v>
      </c>
      <c r="K72" s="15" t="s">
        <v>21</v>
      </c>
      <c r="L72" s="82" t="s">
        <v>167</v>
      </c>
      <c r="M72" s="81">
        <v>43795</v>
      </c>
      <c r="N72" s="28">
        <v>44469</v>
      </c>
      <c r="O72" s="25">
        <v>36928.26</v>
      </c>
      <c r="P72" s="26">
        <f>1821.51+2311.81+2959.38+4017.16+5784.55+3351.48</f>
        <v>20245.89</v>
      </c>
      <c r="Q72" s="79"/>
    </row>
    <row r="73" spans="2:17" s="4" customFormat="1" ht="28.5">
      <c r="B73" s="14" t="s">
        <v>118</v>
      </c>
      <c r="C73" s="10" t="s">
        <v>170</v>
      </c>
      <c r="D73" s="72"/>
      <c r="E73" s="72"/>
      <c r="F73" s="72"/>
      <c r="G73" s="72" t="s">
        <v>12</v>
      </c>
      <c r="H73" s="72"/>
      <c r="I73" s="72"/>
      <c r="J73" s="70" t="s">
        <v>20</v>
      </c>
      <c r="K73" s="15" t="s">
        <v>14</v>
      </c>
      <c r="L73" s="43" t="s">
        <v>171</v>
      </c>
      <c r="M73" s="73">
        <v>43802</v>
      </c>
      <c r="N73" s="23" t="s">
        <v>97</v>
      </c>
      <c r="O73" s="75">
        <v>1713.5</v>
      </c>
      <c r="P73" s="75"/>
      <c r="Q73" s="76"/>
    </row>
    <row r="74" spans="2:17" s="4" customFormat="1" ht="99.75">
      <c r="B74" s="14" t="s">
        <v>172</v>
      </c>
      <c r="C74" s="10" t="s">
        <v>173</v>
      </c>
      <c r="D74" s="72"/>
      <c r="E74" s="72" t="s">
        <v>12</v>
      </c>
      <c r="F74" s="72"/>
      <c r="G74" s="72"/>
      <c r="H74" s="72"/>
      <c r="I74" s="72"/>
      <c r="J74" s="70" t="s">
        <v>20</v>
      </c>
      <c r="K74" s="15" t="s">
        <v>14</v>
      </c>
      <c r="L74" s="43">
        <v>5000251747</v>
      </c>
      <c r="M74" s="73">
        <v>43808</v>
      </c>
      <c r="N74" s="28" t="s">
        <v>218</v>
      </c>
      <c r="O74" s="75">
        <v>3079</v>
      </c>
      <c r="P74" s="75"/>
      <c r="Q74" s="76"/>
    </row>
    <row r="75" spans="2:17" s="4" customFormat="1" ht="25.5">
      <c r="B75" s="14" t="s">
        <v>166</v>
      </c>
      <c r="C75" s="11" t="s">
        <v>192</v>
      </c>
      <c r="D75" s="31"/>
      <c r="E75" s="31" t="s">
        <v>12</v>
      </c>
      <c r="F75" s="15"/>
      <c r="G75" s="15"/>
      <c r="H75" s="15"/>
      <c r="I75" s="15"/>
      <c r="J75" s="70" t="s">
        <v>20</v>
      </c>
      <c r="K75" s="70" t="s">
        <v>14</v>
      </c>
      <c r="L75" s="15">
        <v>5000252122</v>
      </c>
      <c r="M75" s="24">
        <v>43810</v>
      </c>
      <c r="N75" s="24">
        <v>44196</v>
      </c>
      <c r="O75" s="26">
        <v>1600</v>
      </c>
      <c r="P75" s="26">
        <v>1600</v>
      </c>
      <c r="Q75" s="26"/>
    </row>
    <row r="76" spans="2:17" s="4" customFormat="1" ht="28.5">
      <c r="B76" s="14" t="s">
        <v>175</v>
      </c>
      <c r="C76" s="84" t="s">
        <v>174</v>
      </c>
      <c r="D76" s="72"/>
      <c r="E76" s="72" t="s">
        <v>12</v>
      </c>
      <c r="F76" s="72"/>
      <c r="G76" s="72"/>
      <c r="H76" s="72"/>
      <c r="I76" s="72"/>
      <c r="J76" s="70" t="s">
        <v>20</v>
      </c>
      <c r="K76" s="15" t="s">
        <v>14</v>
      </c>
      <c r="L76" s="43">
        <v>5000252759</v>
      </c>
      <c r="M76" s="73">
        <v>43816</v>
      </c>
      <c r="N76" s="23">
        <v>44469</v>
      </c>
      <c r="O76" s="75">
        <v>2990</v>
      </c>
      <c r="P76" s="75"/>
      <c r="Q76" s="76"/>
    </row>
    <row r="77" spans="2:17" s="4" customFormat="1" ht="42.75">
      <c r="B77" s="14" t="s">
        <v>349</v>
      </c>
      <c r="C77" s="84" t="s">
        <v>350</v>
      </c>
      <c r="D77" s="72"/>
      <c r="E77" s="72"/>
      <c r="F77" s="72"/>
      <c r="G77" s="72"/>
      <c r="H77" s="72" t="s">
        <v>12</v>
      </c>
      <c r="I77" s="72"/>
      <c r="J77" s="70" t="s">
        <v>351</v>
      </c>
      <c r="K77" s="15" t="s">
        <v>14</v>
      </c>
      <c r="L77" s="43" t="s">
        <v>352</v>
      </c>
      <c r="M77" s="73">
        <v>43818</v>
      </c>
      <c r="N77" s="23">
        <v>43861</v>
      </c>
      <c r="O77" s="75">
        <v>4000</v>
      </c>
      <c r="P77" s="75">
        <v>3000</v>
      </c>
      <c r="Q77" s="76"/>
    </row>
    <row r="78" spans="2:17" ht="14.25" customHeight="1">
      <c r="B78" s="198" t="s">
        <v>176</v>
      </c>
      <c r="C78" s="161" t="s">
        <v>180</v>
      </c>
      <c r="D78" s="141"/>
      <c r="E78" s="141" t="s">
        <v>12</v>
      </c>
      <c r="F78" s="141"/>
      <c r="G78" s="141"/>
      <c r="H78" s="141"/>
      <c r="I78" s="141"/>
      <c r="J78" s="141" t="s">
        <v>20</v>
      </c>
      <c r="K78" s="174" t="s">
        <v>21</v>
      </c>
      <c r="L78" s="159" t="s">
        <v>177</v>
      </c>
      <c r="M78" s="164">
        <v>43843</v>
      </c>
      <c r="N78" s="200" t="s">
        <v>459</v>
      </c>
      <c r="O78" s="137">
        <v>1046.38</v>
      </c>
      <c r="P78" s="137"/>
      <c r="Q78" s="137"/>
    </row>
    <row r="79" spans="2:17" ht="14.25" customHeight="1">
      <c r="B79" s="199"/>
      <c r="C79" s="162"/>
      <c r="D79" s="142"/>
      <c r="E79" s="142"/>
      <c r="F79" s="142"/>
      <c r="G79" s="142"/>
      <c r="H79" s="142"/>
      <c r="I79" s="142"/>
      <c r="J79" s="142"/>
      <c r="K79" s="175"/>
      <c r="L79" s="160"/>
      <c r="M79" s="166"/>
      <c r="N79" s="201"/>
      <c r="O79" s="138"/>
      <c r="P79" s="138"/>
      <c r="Q79" s="138"/>
    </row>
    <row r="80" spans="2:17" s="6" customFormat="1" ht="28.5">
      <c r="B80" s="14" t="s">
        <v>39</v>
      </c>
      <c r="C80" s="9" t="s">
        <v>178</v>
      </c>
      <c r="D80" s="31"/>
      <c r="E80" s="15" t="s">
        <v>12</v>
      </c>
      <c r="F80" s="31"/>
      <c r="G80" s="31"/>
      <c r="H80" s="31"/>
      <c r="I80" s="31"/>
      <c r="J80" s="15" t="s">
        <v>20</v>
      </c>
      <c r="K80" s="15" t="s">
        <v>14</v>
      </c>
      <c r="L80" s="31">
        <v>5000254358</v>
      </c>
      <c r="M80" s="23">
        <v>43843</v>
      </c>
      <c r="N80" s="23">
        <v>44561</v>
      </c>
      <c r="O80" s="25">
        <v>19000</v>
      </c>
      <c r="P80" s="25">
        <f>10756.85</f>
        <v>10756.85</v>
      </c>
      <c r="Q80" s="26"/>
    </row>
    <row r="81" spans="2:17" s="4" customFormat="1" ht="15" customHeight="1">
      <c r="B81" s="202" t="s">
        <v>193</v>
      </c>
      <c r="C81" s="204" t="s">
        <v>179</v>
      </c>
      <c r="D81" s="206"/>
      <c r="E81" s="206" t="s">
        <v>12</v>
      </c>
      <c r="F81" s="206"/>
      <c r="G81" s="206"/>
      <c r="H81" s="206"/>
      <c r="I81" s="206"/>
      <c r="J81" s="174" t="s">
        <v>20</v>
      </c>
      <c r="K81" s="174" t="s">
        <v>21</v>
      </c>
      <c r="L81" s="159">
        <v>5000254577</v>
      </c>
      <c r="M81" s="210">
        <v>43845</v>
      </c>
      <c r="N81" s="23">
        <v>43981</v>
      </c>
      <c r="O81" s="208">
        <v>6490</v>
      </c>
      <c r="P81" s="208"/>
      <c r="Q81" s="208"/>
    </row>
    <row r="82" spans="2:17" s="4" customFormat="1" ht="14.25">
      <c r="B82" s="203"/>
      <c r="C82" s="205"/>
      <c r="D82" s="207"/>
      <c r="E82" s="207"/>
      <c r="F82" s="207"/>
      <c r="G82" s="207"/>
      <c r="H82" s="207"/>
      <c r="I82" s="207"/>
      <c r="J82" s="175"/>
      <c r="K82" s="175"/>
      <c r="L82" s="160"/>
      <c r="M82" s="211"/>
      <c r="N82" s="23" t="s">
        <v>181</v>
      </c>
      <c r="O82" s="209"/>
      <c r="P82" s="209"/>
      <c r="Q82" s="209"/>
    </row>
    <row r="83" spans="2:17" ht="14.25">
      <c r="B83" s="86" t="s">
        <v>186</v>
      </c>
      <c r="C83" s="87" t="s">
        <v>183</v>
      </c>
      <c r="D83" s="15"/>
      <c r="E83" s="15" t="s">
        <v>12</v>
      </c>
      <c r="F83" s="31"/>
      <c r="G83" s="15"/>
      <c r="H83" s="31"/>
      <c r="I83" s="31"/>
      <c r="J83" s="15" t="s">
        <v>20</v>
      </c>
      <c r="K83" s="15" t="s">
        <v>21</v>
      </c>
      <c r="L83" s="53">
        <v>5000254657</v>
      </c>
      <c r="M83" s="33">
        <v>43846</v>
      </c>
      <c r="N83" s="28">
        <v>44577</v>
      </c>
      <c r="O83" s="25">
        <v>4200</v>
      </c>
      <c r="P83" s="25">
        <f>2244.48</f>
        <v>2244.48</v>
      </c>
      <c r="Q83" s="26"/>
    </row>
    <row r="84" spans="2:17" ht="28.5">
      <c r="B84" s="87" t="s">
        <v>184</v>
      </c>
      <c r="C84" s="87" t="s">
        <v>185</v>
      </c>
      <c r="D84" s="15"/>
      <c r="E84" s="15" t="s">
        <v>12</v>
      </c>
      <c r="F84" s="31"/>
      <c r="G84" s="15"/>
      <c r="H84" s="31"/>
      <c r="I84" s="31"/>
      <c r="J84" s="15" t="s">
        <v>20</v>
      </c>
      <c r="K84" s="15" t="s">
        <v>21</v>
      </c>
      <c r="L84" s="53">
        <v>5000254658</v>
      </c>
      <c r="M84" s="33">
        <v>43846</v>
      </c>
      <c r="N84" s="28">
        <v>45673</v>
      </c>
      <c r="O84" s="25">
        <v>20001</v>
      </c>
      <c r="P84" s="25">
        <f>1425.14+712.57+712.57+2137.7+712.57+1425.14+712.57</f>
        <v>7838.259999999999</v>
      </c>
      <c r="Q84" s="26"/>
    </row>
    <row r="85" spans="2:17" s="42" customFormat="1" ht="61.5" customHeight="1">
      <c r="B85" s="151" t="s">
        <v>182</v>
      </c>
      <c r="C85" s="161" t="s">
        <v>242</v>
      </c>
      <c r="D85" s="141"/>
      <c r="E85" s="141" t="s">
        <v>12</v>
      </c>
      <c r="F85" s="141"/>
      <c r="G85" s="141"/>
      <c r="H85" s="141"/>
      <c r="I85" s="141"/>
      <c r="J85" s="141" t="s">
        <v>20</v>
      </c>
      <c r="K85" s="174" t="s">
        <v>21</v>
      </c>
      <c r="L85" s="170">
        <v>5000254681</v>
      </c>
      <c r="M85" s="164">
        <v>43846</v>
      </c>
      <c r="N85" s="24">
        <v>43905</v>
      </c>
      <c r="O85" s="49">
        <v>7491.34</v>
      </c>
      <c r="P85" s="25">
        <v>3798.83</v>
      </c>
      <c r="Q85" s="47"/>
    </row>
    <row r="86" spans="2:17" s="42" customFormat="1" ht="15">
      <c r="B86" s="152"/>
      <c r="C86" s="162"/>
      <c r="D86" s="142"/>
      <c r="E86" s="142"/>
      <c r="F86" s="142"/>
      <c r="G86" s="142"/>
      <c r="H86" s="142"/>
      <c r="I86" s="142"/>
      <c r="J86" s="142"/>
      <c r="K86" s="175"/>
      <c r="L86" s="172"/>
      <c r="M86" s="166"/>
      <c r="N86" s="24" t="s">
        <v>161</v>
      </c>
      <c r="O86" s="49"/>
      <c r="P86" s="25"/>
      <c r="Q86" s="47"/>
    </row>
    <row r="87" spans="2:17" ht="57">
      <c r="B87" s="14" t="s">
        <v>151</v>
      </c>
      <c r="C87" s="11" t="s">
        <v>190</v>
      </c>
      <c r="D87" s="15"/>
      <c r="E87" s="15" t="s">
        <v>12</v>
      </c>
      <c r="F87" s="31"/>
      <c r="G87" s="15"/>
      <c r="H87" s="31"/>
      <c r="I87" s="31"/>
      <c r="J87" s="15" t="s">
        <v>20</v>
      </c>
      <c r="K87" s="70" t="s">
        <v>21</v>
      </c>
      <c r="L87" s="43" t="s">
        <v>189</v>
      </c>
      <c r="M87" s="33">
        <v>43846</v>
      </c>
      <c r="N87" s="28">
        <v>44196</v>
      </c>
      <c r="O87" s="25">
        <v>6000</v>
      </c>
      <c r="P87" s="25"/>
      <c r="Q87" s="26"/>
    </row>
    <row r="88" spans="2:17" ht="25.5">
      <c r="B88" s="86" t="s">
        <v>188</v>
      </c>
      <c r="C88" s="87" t="s">
        <v>187</v>
      </c>
      <c r="D88" s="15"/>
      <c r="E88" s="15"/>
      <c r="F88" s="31"/>
      <c r="G88" s="15"/>
      <c r="H88" s="31"/>
      <c r="I88" s="31" t="s">
        <v>12</v>
      </c>
      <c r="J88" s="15" t="s">
        <v>20</v>
      </c>
      <c r="K88" s="70" t="s">
        <v>14</v>
      </c>
      <c r="L88" s="88">
        <v>5000254718</v>
      </c>
      <c r="M88" s="33">
        <v>43850</v>
      </c>
      <c r="N88" s="33" t="s">
        <v>233</v>
      </c>
      <c r="O88" s="25">
        <v>5500</v>
      </c>
      <c r="P88" s="25">
        <f>3300</f>
        <v>3300</v>
      </c>
      <c r="Q88" s="26"/>
    </row>
    <row r="89" spans="2:17" s="4" customFormat="1" ht="28.5">
      <c r="B89" s="14" t="s">
        <v>194</v>
      </c>
      <c r="C89" s="85" t="s">
        <v>234</v>
      </c>
      <c r="D89" s="15"/>
      <c r="E89" s="15" t="s">
        <v>12</v>
      </c>
      <c r="F89" s="31"/>
      <c r="G89" s="31"/>
      <c r="H89" s="15"/>
      <c r="I89" s="31"/>
      <c r="J89" s="15" t="s">
        <v>20</v>
      </c>
      <c r="K89" s="70" t="s">
        <v>21</v>
      </c>
      <c r="L89" s="43">
        <v>5000255097</v>
      </c>
      <c r="M89" s="33">
        <v>43852</v>
      </c>
      <c r="N89" s="28" t="s">
        <v>233</v>
      </c>
      <c r="O89" s="32">
        <v>4334.08</v>
      </c>
      <c r="P89" s="25">
        <f>2275.39+2415.39</f>
        <v>4690.78</v>
      </c>
      <c r="Q89" s="55"/>
    </row>
    <row r="90" spans="2:17" s="4" customFormat="1" ht="42.75">
      <c r="B90" s="14" t="s">
        <v>205</v>
      </c>
      <c r="C90" s="85" t="s">
        <v>195</v>
      </c>
      <c r="D90" s="15"/>
      <c r="E90" s="15" t="s">
        <v>12</v>
      </c>
      <c r="F90" s="31"/>
      <c r="G90" s="31"/>
      <c r="H90" s="15"/>
      <c r="I90" s="31"/>
      <c r="J90" s="15" t="s">
        <v>20</v>
      </c>
      <c r="K90" s="70" t="s">
        <v>21</v>
      </c>
      <c r="L90" s="43">
        <v>5000255101</v>
      </c>
      <c r="M90" s="33">
        <v>43852</v>
      </c>
      <c r="N90" s="28">
        <v>43951</v>
      </c>
      <c r="O90" s="32">
        <v>2550</v>
      </c>
      <c r="P90" s="25"/>
      <c r="Q90" s="55"/>
    </row>
    <row r="91" spans="2:17" ht="41.25" customHeight="1">
      <c r="B91" s="87" t="s">
        <v>196</v>
      </c>
      <c r="C91" s="93" t="s">
        <v>197</v>
      </c>
      <c r="D91" s="15"/>
      <c r="E91" s="15" t="s">
        <v>12</v>
      </c>
      <c r="F91" s="31"/>
      <c r="G91" s="15"/>
      <c r="H91" s="31"/>
      <c r="I91" s="31"/>
      <c r="J91" s="15" t="s">
        <v>20</v>
      </c>
      <c r="K91" s="70" t="s">
        <v>14</v>
      </c>
      <c r="L91" s="43" t="s">
        <v>198</v>
      </c>
      <c r="M91" s="33">
        <v>43853</v>
      </c>
      <c r="N91" s="28">
        <v>44926</v>
      </c>
      <c r="O91" s="25">
        <v>1980</v>
      </c>
      <c r="P91" s="25"/>
      <c r="Q91" s="26"/>
    </row>
    <row r="92" spans="2:17" s="4" customFormat="1" ht="57">
      <c r="B92" s="14" t="s">
        <v>199</v>
      </c>
      <c r="C92" s="85" t="s">
        <v>200</v>
      </c>
      <c r="D92" s="15"/>
      <c r="E92" s="15" t="s">
        <v>12</v>
      </c>
      <c r="F92" s="31"/>
      <c r="G92" s="31"/>
      <c r="H92" s="15"/>
      <c r="I92" s="31"/>
      <c r="J92" s="15" t="s">
        <v>20</v>
      </c>
      <c r="K92" s="70" t="s">
        <v>21</v>
      </c>
      <c r="L92" s="43">
        <v>5000255679</v>
      </c>
      <c r="M92" s="33">
        <v>43859</v>
      </c>
      <c r="N92" s="28">
        <v>44196</v>
      </c>
      <c r="O92" s="32">
        <v>16269.68</v>
      </c>
      <c r="P92" s="25"/>
      <c r="Q92" s="55"/>
    </row>
    <row r="93" spans="2:17" s="4" customFormat="1" ht="57">
      <c r="B93" s="14" t="s">
        <v>201</v>
      </c>
      <c r="C93" s="85" t="s">
        <v>202</v>
      </c>
      <c r="D93" s="15"/>
      <c r="E93" s="15" t="s">
        <v>12</v>
      </c>
      <c r="F93" s="31"/>
      <c r="G93" s="31"/>
      <c r="H93" s="15"/>
      <c r="I93" s="31"/>
      <c r="J93" s="15" t="s">
        <v>20</v>
      </c>
      <c r="K93" s="70" t="s">
        <v>14</v>
      </c>
      <c r="L93" s="43">
        <v>5000255675</v>
      </c>
      <c r="M93" s="33">
        <v>43859</v>
      </c>
      <c r="N93" s="28">
        <v>44196</v>
      </c>
      <c r="O93" s="32">
        <v>1952.36</v>
      </c>
      <c r="P93" s="25"/>
      <c r="Q93" s="55"/>
    </row>
    <row r="94" spans="2:17" s="4" customFormat="1" ht="45.75" customHeight="1">
      <c r="B94" s="14" t="s">
        <v>203</v>
      </c>
      <c r="C94" s="85" t="s">
        <v>204</v>
      </c>
      <c r="D94" s="15"/>
      <c r="E94" s="15" t="s">
        <v>12</v>
      </c>
      <c r="F94" s="31"/>
      <c r="G94" s="31"/>
      <c r="H94" s="15"/>
      <c r="I94" s="31"/>
      <c r="J94" s="15" t="s">
        <v>20</v>
      </c>
      <c r="K94" s="70" t="s">
        <v>21</v>
      </c>
      <c r="L94" s="43">
        <v>5000255682</v>
      </c>
      <c r="M94" s="33">
        <v>43859</v>
      </c>
      <c r="N94" s="28" t="s">
        <v>58</v>
      </c>
      <c r="O94" s="32">
        <v>34500</v>
      </c>
      <c r="P94" s="25"/>
      <c r="Q94" s="55"/>
    </row>
    <row r="95" spans="2:17" s="4" customFormat="1" ht="45.75" customHeight="1">
      <c r="B95" s="14" t="s">
        <v>210</v>
      </c>
      <c r="C95" s="91" t="s">
        <v>209</v>
      </c>
      <c r="D95" s="15"/>
      <c r="E95" s="15" t="s">
        <v>12</v>
      </c>
      <c r="F95" s="31"/>
      <c r="G95" s="31"/>
      <c r="H95" s="15"/>
      <c r="I95" s="31"/>
      <c r="J95" s="15" t="s">
        <v>20</v>
      </c>
      <c r="K95" s="70" t="s">
        <v>21</v>
      </c>
      <c r="L95" s="43">
        <v>5000257468</v>
      </c>
      <c r="M95" s="33">
        <v>43881</v>
      </c>
      <c r="N95" s="28">
        <v>44651</v>
      </c>
      <c r="O95" s="32">
        <v>10050</v>
      </c>
      <c r="P95" s="25"/>
      <c r="Q95" s="47"/>
    </row>
    <row r="96" spans="2:17" s="4" customFormat="1" ht="45.75" customHeight="1">
      <c r="B96" s="14" t="s">
        <v>212</v>
      </c>
      <c r="C96" s="78" t="s">
        <v>211</v>
      </c>
      <c r="D96" s="15"/>
      <c r="E96" s="15" t="s">
        <v>12</v>
      </c>
      <c r="F96" s="31"/>
      <c r="G96" s="31"/>
      <c r="H96" s="15"/>
      <c r="I96" s="31"/>
      <c r="J96" s="15" t="s">
        <v>20</v>
      </c>
      <c r="K96" s="70" t="s">
        <v>21</v>
      </c>
      <c r="L96" s="43">
        <v>5000257516</v>
      </c>
      <c r="M96" s="33">
        <v>43881</v>
      </c>
      <c r="N96" s="28" t="s">
        <v>161</v>
      </c>
      <c r="O96" s="32">
        <v>11321.96</v>
      </c>
      <c r="P96" s="25">
        <f>12174.92</f>
        <v>12174.92</v>
      </c>
      <c r="Q96" s="47"/>
    </row>
    <row r="97" spans="2:17" s="4" customFormat="1" ht="45.75" customHeight="1">
      <c r="B97" s="14" t="s">
        <v>101</v>
      </c>
      <c r="C97" s="85" t="s">
        <v>215</v>
      </c>
      <c r="D97" s="15" t="s">
        <v>12</v>
      </c>
      <c r="E97" s="15"/>
      <c r="F97" s="31"/>
      <c r="G97" s="31"/>
      <c r="H97" s="15"/>
      <c r="I97" s="31"/>
      <c r="J97" s="15" t="s">
        <v>20</v>
      </c>
      <c r="K97" s="67" t="s">
        <v>15</v>
      </c>
      <c r="L97" s="43" t="s">
        <v>214</v>
      </c>
      <c r="M97" s="33">
        <v>43887</v>
      </c>
      <c r="N97" s="28" t="s">
        <v>213</v>
      </c>
      <c r="O97" s="32">
        <v>8250</v>
      </c>
      <c r="P97" s="25"/>
      <c r="Q97" s="47"/>
    </row>
    <row r="98" spans="2:17" s="4" customFormat="1" ht="42.75">
      <c r="B98" s="14" t="s">
        <v>227</v>
      </c>
      <c r="C98" s="91" t="s">
        <v>216</v>
      </c>
      <c r="D98" s="15"/>
      <c r="E98" s="15" t="s">
        <v>12</v>
      </c>
      <c r="F98" s="31"/>
      <c r="G98" s="31"/>
      <c r="H98" s="15"/>
      <c r="I98" s="31"/>
      <c r="J98" s="15" t="s">
        <v>20</v>
      </c>
      <c r="K98" s="70" t="s">
        <v>21</v>
      </c>
      <c r="L98" s="43">
        <v>5000258086</v>
      </c>
      <c r="M98" s="33">
        <v>43889</v>
      </c>
      <c r="N98" s="28" t="s">
        <v>161</v>
      </c>
      <c r="O98" s="32">
        <v>6500</v>
      </c>
      <c r="P98" s="25"/>
      <c r="Q98" s="47"/>
    </row>
    <row r="99" spans="2:17" s="4" customFormat="1" ht="42.75">
      <c r="B99" s="119" t="s">
        <v>405</v>
      </c>
      <c r="C99" s="85" t="s">
        <v>217</v>
      </c>
      <c r="D99" s="15"/>
      <c r="E99" s="15" t="s">
        <v>12</v>
      </c>
      <c r="F99" s="31"/>
      <c r="G99" s="31"/>
      <c r="H99" s="15"/>
      <c r="I99" s="31"/>
      <c r="J99" s="15" t="s">
        <v>20</v>
      </c>
      <c r="K99" s="70" t="s">
        <v>21</v>
      </c>
      <c r="L99" s="43">
        <v>5000258169</v>
      </c>
      <c r="M99" s="33">
        <v>43889</v>
      </c>
      <c r="N99" s="28" t="s">
        <v>161</v>
      </c>
      <c r="O99" s="32">
        <v>1755</v>
      </c>
      <c r="P99" s="25">
        <v>1875.74</v>
      </c>
      <c r="Q99" s="47"/>
    </row>
    <row r="100" spans="2:17" ht="42.75">
      <c r="B100" s="87" t="s">
        <v>221</v>
      </c>
      <c r="C100" s="38" t="s">
        <v>220</v>
      </c>
      <c r="D100" s="15"/>
      <c r="E100" s="15" t="s">
        <v>12</v>
      </c>
      <c r="F100" s="31"/>
      <c r="G100" s="15"/>
      <c r="H100" s="31"/>
      <c r="I100" s="31"/>
      <c r="J100" s="15" t="s">
        <v>20</v>
      </c>
      <c r="K100" s="70" t="s">
        <v>21</v>
      </c>
      <c r="L100" s="43" t="s">
        <v>219</v>
      </c>
      <c r="M100" s="33">
        <v>43893</v>
      </c>
      <c r="N100" s="28" t="s">
        <v>218</v>
      </c>
      <c r="O100" s="25">
        <v>897</v>
      </c>
      <c r="P100" s="25">
        <v>958.71</v>
      </c>
      <c r="Q100" s="26"/>
    </row>
    <row r="101" spans="2:17" ht="42.75">
      <c r="B101" s="87" t="s">
        <v>223</v>
      </c>
      <c r="C101" s="85" t="s">
        <v>224</v>
      </c>
      <c r="D101" s="15"/>
      <c r="E101" s="15" t="s">
        <v>12</v>
      </c>
      <c r="F101" s="31"/>
      <c r="G101" s="15"/>
      <c r="H101" s="31"/>
      <c r="I101" s="31"/>
      <c r="J101" s="15" t="s">
        <v>20</v>
      </c>
      <c r="K101" s="70" t="s">
        <v>21</v>
      </c>
      <c r="L101" s="43">
        <v>5000258671</v>
      </c>
      <c r="M101" s="33">
        <v>43896</v>
      </c>
      <c r="N101" s="28" t="s">
        <v>233</v>
      </c>
      <c r="O101" s="25">
        <v>4700</v>
      </c>
      <c r="P101" s="25">
        <f>2467.5+2467.5</f>
        <v>4935</v>
      </c>
      <c r="Q101" s="26"/>
    </row>
    <row r="102" spans="2:17" s="42" customFormat="1" ht="42.75" customHeight="1">
      <c r="B102" s="151" t="s">
        <v>225</v>
      </c>
      <c r="C102" s="161" t="s">
        <v>226</v>
      </c>
      <c r="D102" s="141"/>
      <c r="E102" s="141" t="s">
        <v>12</v>
      </c>
      <c r="F102" s="141"/>
      <c r="G102" s="141"/>
      <c r="H102" s="141"/>
      <c r="I102" s="141"/>
      <c r="J102" s="141" t="s">
        <v>20</v>
      </c>
      <c r="K102" s="159" t="s">
        <v>21</v>
      </c>
      <c r="L102" s="170">
        <v>5000259097</v>
      </c>
      <c r="M102" s="164">
        <v>43902</v>
      </c>
      <c r="N102" s="28">
        <v>43951</v>
      </c>
      <c r="O102" s="212">
        <v>2500</v>
      </c>
      <c r="P102" s="137">
        <v>2600</v>
      </c>
      <c r="Q102" s="139"/>
    </row>
    <row r="103" spans="2:17" s="42" customFormat="1" ht="15" customHeight="1">
      <c r="B103" s="152"/>
      <c r="C103" s="162"/>
      <c r="D103" s="142"/>
      <c r="E103" s="142"/>
      <c r="F103" s="142"/>
      <c r="G103" s="142"/>
      <c r="H103" s="142"/>
      <c r="I103" s="142"/>
      <c r="J103" s="142"/>
      <c r="K103" s="160"/>
      <c r="L103" s="172"/>
      <c r="M103" s="166"/>
      <c r="N103" s="28" t="s">
        <v>161</v>
      </c>
      <c r="O103" s="213"/>
      <c r="P103" s="138"/>
      <c r="Q103" s="140"/>
    </row>
    <row r="104" spans="2:17" s="57" customFormat="1" ht="42.75">
      <c r="B104" s="151" t="s">
        <v>114</v>
      </c>
      <c r="C104" s="9" t="s">
        <v>232</v>
      </c>
      <c r="D104" s="141"/>
      <c r="E104" s="141"/>
      <c r="F104" s="141"/>
      <c r="G104" s="141" t="s">
        <v>12</v>
      </c>
      <c r="H104" s="141"/>
      <c r="I104" s="141"/>
      <c r="J104" s="141" t="s">
        <v>20</v>
      </c>
      <c r="K104" s="141" t="s">
        <v>14</v>
      </c>
      <c r="L104" s="170" t="s">
        <v>231</v>
      </c>
      <c r="M104" s="167">
        <v>43908</v>
      </c>
      <c r="N104" s="164" t="s">
        <v>228</v>
      </c>
      <c r="O104" s="25">
        <v>10800</v>
      </c>
      <c r="P104" s="25">
        <f>12549.64</f>
        <v>12549.64</v>
      </c>
      <c r="Q104" s="47"/>
    </row>
    <row r="105" spans="2:17" ht="14.25">
      <c r="B105" s="163"/>
      <c r="C105" s="90" t="s">
        <v>230</v>
      </c>
      <c r="D105" s="173"/>
      <c r="E105" s="173"/>
      <c r="F105" s="173"/>
      <c r="G105" s="173"/>
      <c r="H105" s="173"/>
      <c r="I105" s="173"/>
      <c r="J105" s="173"/>
      <c r="K105" s="173"/>
      <c r="L105" s="171"/>
      <c r="M105" s="168"/>
      <c r="N105" s="165"/>
      <c r="O105" s="92">
        <v>4800</v>
      </c>
      <c r="P105" s="92"/>
      <c r="Q105" s="92"/>
    </row>
    <row r="106" spans="2:17" ht="14.25">
      <c r="B106" s="152"/>
      <c r="C106" s="94" t="s">
        <v>229</v>
      </c>
      <c r="D106" s="142"/>
      <c r="E106" s="142"/>
      <c r="F106" s="142"/>
      <c r="G106" s="142"/>
      <c r="H106" s="142"/>
      <c r="I106" s="142"/>
      <c r="J106" s="142"/>
      <c r="K106" s="142"/>
      <c r="L106" s="172"/>
      <c r="M106" s="169"/>
      <c r="N106" s="166"/>
      <c r="O106" s="92">
        <v>6000</v>
      </c>
      <c r="P106" s="92"/>
      <c r="Q106" s="92"/>
    </row>
    <row r="107" spans="2:18" s="6" customFormat="1" ht="42.75">
      <c r="B107" s="85" t="s">
        <v>237</v>
      </c>
      <c r="C107" s="95" t="s">
        <v>236</v>
      </c>
      <c r="D107" s="15"/>
      <c r="E107" s="15" t="s">
        <v>12</v>
      </c>
      <c r="F107" s="31"/>
      <c r="G107" s="31"/>
      <c r="H107" s="31"/>
      <c r="I107" s="31"/>
      <c r="J107" s="15" t="s">
        <v>20</v>
      </c>
      <c r="K107" s="70" t="s">
        <v>123</v>
      </c>
      <c r="L107" s="33" t="s">
        <v>235</v>
      </c>
      <c r="M107" s="33">
        <v>43944</v>
      </c>
      <c r="N107" s="24">
        <v>44104</v>
      </c>
      <c r="O107" s="25">
        <v>12560</v>
      </c>
      <c r="P107" s="25">
        <v>13424.13</v>
      </c>
      <c r="Q107" s="26"/>
      <c r="R107" s="16"/>
    </row>
    <row r="108" spans="2:17" s="6" customFormat="1" ht="28.5">
      <c r="B108" s="21" t="s">
        <v>238</v>
      </c>
      <c r="C108" s="10" t="s">
        <v>239</v>
      </c>
      <c r="D108" s="31"/>
      <c r="E108" s="15" t="s">
        <v>99</v>
      </c>
      <c r="F108" s="31"/>
      <c r="G108" s="31"/>
      <c r="H108" s="31"/>
      <c r="I108" s="31"/>
      <c r="J108" s="15" t="s">
        <v>240</v>
      </c>
      <c r="K108" s="15" t="s">
        <v>21</v>
      </c>
      <c r="L108" s="22" t="s">
        <v>241</v>
      </c>
      <c r="M108" s="33">
        <v>43949</v>
      </c>
      <c r="N108" s="28" t="s">
        <v>22</v>
      </c>
      <c r="O108" s="25">
        <v>45956.26</v>
      </c>
      <c r="P108" s="25">
        <f>3595.55+5310.4</f>
        <v>8905.95</v>
      </c>
      <c r="Q108" s="26"/>
    </row>
    <row r="109" spans="2:17" s="6" customFormat="1" ht="46.5" customHeight="1">
      <c r="B109" s="85" t="s">
        <v>245</v>
      </c>
      <c r="C109" s="106" t="s">
        <v>244</v>
      </c>
      <c r="D109" s="31"/>
      <c r="E109" s="15" t="s">
        <v>99</v>
      </c>
      <c r="F109" s="31"/>
      <c r="G109" s="31"/>
      <c r="H109" s="31"/>
      <c r="I109" s="31"/>
      <c r="J109" s="15" t="s">
        <v>20</v>
      </c>
      <c r="K109" s="15" t="s">
        <v>21</v>
      </c>
      <c r="L109" s="22">
        <v>5000262455</v>
      </c>
      <c r="M109" s="33">
        <v>43966</v>
      </c>
      <c r="N109" s="28" t="s">
        <v>243</v>
      </c>
      <c r="O109" s="25">
        <v>6800</v>
      </c>
      <c r="P109" s="25"/>
      <c r="Q109" s="26"/>
    </row>
    <row r="110" spans="2:17" s="6" customFormat="1" ht="42.75">
      <c r="B110" s="17" t="s">
        <v>79</v>
      </c>
      <c r="C110" s="38" t="s">
        <v>246</v>
      </c>
      <c r="D110" s="31"/>
      <c r="E110" s="15" t="s">
        <v>99</v>
      </c>
      <c r="F110" s="31"/>
      <c r="G110" s="31"/>
      <c r="H110" s="31"/>
      <c r="I110" s="31"/>
      <c r="J110" s="15" t="s">
        <v>20</v>
      </c>
      <c r="K110" s="22" t="s">
        <v>15</v>
      </c>
      <c r="L110" s="22" t="s">
        <v>247</v>
      </c>
      <c r="M110" s="33">
        <v>43976</v>
      </c>
      <c r="N110" s="28" t="s">
        <v>248</v>
      </c>
      <c r="O110" s="25">
        <v>1708.03</v>
      </c>
      <c r="P110" s="25"/>
      <c r="Q110" s="26"/>
    </row>
    <row r="111" spans="2:17" s="6" customFormat="1" ht="28.5">
      <c r="B111" s="17" t="s">
        <v>249</v>
      </c>
      <c r="C111" s="38" t="s">
        <v>250</v>
      </c>
      <c r="D111" s="31"/>
      <c r="E111" s="15" t="s">
        <v>99</v>
      </c>
      <c r="F111" s="31"/>
      <c r="G111" s="31"/>
      <c r="H111" s="31"/>
      <c r="I111" s="31"/>
      <c r="J111" s="15" t="s">
        <v>20</v>
      </c>
      <c r="K111" s="15" t="s">
        <v>21</v>
      </c>
      <c r="L111" s="22">
        <v>5000263041</v>
      </c>
      <c r="M111" s="33">
        <v>43977</v>
      </c>
      <c r="N111" s="28" t="s">
        <v>243</v>
      </c>
      <c r="O111" s="25">
        <v>12500</v>
      </c>
      <c r="P111" s="25">
        <f>11726.19</f>
        <v>11726.19</v>
      </c>
      <c r="Q111" s="26"/>
    </row>
    <row r="112" spans="2:17" s="6" customFormat="1" ht="25.5">
      <c r="B112" s="17" t="s">
        <v>266</v>
      </c>
      <c r="C112" s="96" t="s">
        <v>267</v>
      </c>
      <c r="D112" s="31" t="s">
        <v>99</v>
      </c>
      <c r="E112" s="15"/>
      <c r="F112" s="31"/>
      <c r="G112" s="31"/>
      <c r="H112" s="31"/>
      <c r="I112" s="31"/>
      <c r="J112" s="15" t="s">
        <v>20</v>
      </c>
      <c r="K112" s="70" t="s">
        <v>14</v>
      </c>
      <c r="L112" s="22">
        <v>5000263796</v>
      </c>
      <c r="M112" s="33">
        <v>43991</v>
      </c>
      <c r="N112" s="28">
        <v>44196</v>
      </c>
      <c r="O112" s="25">
        <v>2383.5</v>
      </c>
      <c r="P112" s="25">
        <v>1621.5</v>
      </c>
      <c r="Q112" s="26"/>
    </row>
    <row r="113" spans="2:17" s="6" customFormat="1" ht="42.75">
      <c r="B113" s="17" t="s">
        <v>251</v>
      </c>
      <c r="C113" s="11" t="s">
        <v>252</v>
      </c>
      <c r="D113" s="31"/>
      <c r="E113" s="15" t="s">
        <v>99</v>
      </c>
      <c r="F113" s="31"/>
      <c r="G113" s="31"/>
      <c r="H113" s="31"/>
      <c r="I113" s="31"/>
      <c r="J113" s="15" t="s">
        <v>20</v>
      </c>
      <c r="K113" s="22" t="s">
        <v>21</v>
      </c>
      <c r="L113" s="98">
        <v>5000265364</v>
      </c>
      <c r="M113" s="33">
        <v>44013</v>
      </c>
      <c r="N113" s="28" t="s">
        <v>289</v>
      </c>
      <c r="O113" s="25">
        <v>20900</v>
      </c>
      <c r="P113" s="25">
        <v>22337.92</v>
      </c>
      <c r="Q113" s="26"/>
    </row>
    <row r="114" spans="2:17" s="6" customFormat="1" ht="28.5">
      <c r="B114" s="17" t="s">
        <v>253</v>
      </c>
      <c r="C114" s="11" t="s">
        <v>254</v>
      </c>
      <c r="D114" s="31"/>
      <c r="E114" s="15" t="s">
        <v>99</v>
      </c>
      <c r="F114" s="31"/>
      <c r="G114" s="31"/>
      <c r="H114" s="31"/>
      <c r="I114" s="31"/>
      <c r="J114" s="15" t="s">
        <v>20</v>
      </c>
      <c r="K114" s="22" t="s">
        <v>21</v>
      </c>
      <c r="L114" s="22">
        <v>5000267223</v>
      </c>
      <c r="M114" s="33">
        <v>44039</v>
      </c>
      <c r="N114" s="28">
        <v>44196</v>
      </c>
      <c r="O114" s="25">
        <v>2800</v>
      </c>
      <c r="P114" s="25"/>
      <c r="Q114" s="26"/>
    </row>
    <row r="115" spans="2:17" s="4" customFormat="1" ht="42.75" customHeight="1">
      <c r="B115" s="104" t="s">
        <v>79</v>
      </c>
      <c r="C115" s="99" t="s">
        <v>255</v>
      </c>
      <c r="D115" s="100"/>
      <c r="E115" s="100" t="s">
        <v>12</v>
      </c>
      <c r="F115" s="100"/>
      <c r="G115" s="100"/>
      <c r="H115" s="100"/>
      <c r="I115" s="100"/>
      <c r="J115" s="15" t="s">
        <v>20</v>
      </c>
      <c r="K115" s="100" t="s">
        <v>15</v>
      </c>
      <c r="L115" s="23" t="s">
        <v>256</v>
      </c>
      <c r="M115" s="23">
        <v>44055</v>
      </c>
      <c r="N115" s="103" t="s">
        <v>22</v>
      </c>
      <c r="O115" s="27">
        <v>2313.66</v>
      </c>
      <c r="P115" s="27"/>
      <c r="Q115" s="27"/>
    </row>
    <row r="116" spans="2:17" s="4" customFormat="1" ht="57">
      <c r="B116" s="14" t="s">
        <v>258</v>
      </c>
      <c r="C116" s="11" t="s">
        <v>259</v>
      </c>
      <c r="D116" s="15"/>
      <c r="E116" s="15" t="s">
        <v>12</v>
      </c>
      <c r="F116" s="31"/>
      <c r="G116" s="31"/>
      <c r="H116" s="31"/>
      <c r="I116" s="31"/>
      <c r="J116" s="15" t="s">
        <v>240</v>
      </c>
      <c r="K116" s="100" t="s">
        <v>403</v>
      </c>
      <c r="L116" s="101">
        <v>5000273823</v>
      </c>
      <c r="M116" s="102">
        <v>44110</v>
      </c>
      <c r="N116" s="103" t="s">
        <v>402</v>
      </c>
      <c r="O116" s="32">
        <v>53810.47</v>
      </c>
      <c r="P116" s="25"/>
      <c r="Q116" s="47"/>
    </row>
    <row r="117" spans="2:17" s="4" customFormat="1" ht="28.5">
      <c r="B117" s="14" t="s">
        <v>261</v>
      </c>
      <c r="C117" s="11" t="s">
        <v>262</v>
      </c>
      <c r="D117" s="15"/>
      <c r="E117" s="15" t="s">
        <v>12</v>
      </c>
      <c r="F117" s="31"/>
      <c r="G117" s="31"/>
      <c r="H117" s="31"/>
      <c r="I117" s="31"/>
      <c r="J117" s="15" t="s">
        <v>20</v>
      </c>
      <c r="K117" s="100" t="s">
        <v>14</v>
      </c>
      <c r="L117" s="101">
        <v>5000274440</v>
      </c>
      <c r="M117" s="102">
        <v>44116</v>
      </c>
      <c r="N117" s="103" t="s">
        <v>260</v>
      </c>
      <c r="O117" s="32">
        <v>29280.5</v>
      </c>
      <c r="P117" s="25"/>
      <c r="Q117" s="47"/>
    </row>
    <row r="118" spans="2:17" s="4" customFormat="1" ht="42.75">
      <c r="B118" s="14" t="s">
        <v>71</v>
      </c>
      <c r="C118" s="97" t="s">
        <v>263</v>
      </c>
      <c r="D118" s="15"/>
      <c r="E118" s="15" t="s">
        <v>12</v>
      </c>
      <c r="F118" s="31"/>
      <c r="G118" s="31"/>
      <c r="H118" s="31"/>
      <c r="I118" s="31"/>
      <c r="J118" s="15" t="s">
        <v>20</v>
      </c>
      <c r="K118" s="100" t="s">
        <v>21</v>
      </c>
      <c r="L118" s="101">
        <v>5000275838</v>
      </c>
      <c r="M118" s="102">
        <v>44126</v>
      </c>
      <c r="N118" s="103" t="s">
        <v>222</v>
      </c>
      <c r="O118" s="32">
        <v>6495</v>
      </c>
      <c r="P118" s="25">
        <v>6941.86</v>
      </c>
      <c r="Q118" s="47"/>
    </row>
    <row r="119" spans="2:17" s="4" customFormat="1" ht="28.5">
      <c r="B119" s="14" t="s">
        <v>264</v>
      </c>
      <c r="C119" s="107" t="s">
        <v>265</v>
      </c>
      <c r="D119" s="15"/>
      <c r="E119" s="15" t="s">
        <v>12</v>
      </c>
      <c r="F119" s="31"/>
      <c r="G119" s="31"/>
      <c r="H119" s="31"/>
      <c r="I119" s="31"/>
      <c r="J119" s="15" t="s">
        <v>20</v>
      </c>
      <c r="K119" s="100" t="s">
        <v>21</v>
      </c>
      <c r="L119" s="101">
        <v>5000276351</v>
      </c>
      <c r="M119" s="102">
        <v>44131</v>
      </c>
      <c r="N119" s="103">
        <v>44186</v>
      </c>
      <c r="O119" s="32">
        <v>12000</v>
      </c>
      <c r="P119" s="25">
        <v>12963.2</v>
      </c>
      <c r="Q119" s="47"/>
    </row>
    <row r="120" spans="2:17" s="108" customFormat="1" ht="28.5">
      <c r="B120" s="99" t="s">
        <v>274</v>
      </c>
      <c r="C120" s="89" t="s">
        <v>273</v>
      </c>
      <c r="D120" s="100"/>
      <c r="E120" s="100"/>
      <c r="F120" s="100"/>
      <c r="G120" s="100"/>
      <c r="H120" s="100" t="s">
        <v>12</v>
      </c>
      <c r="I120" s="100"/>
      <c r="J120" s="15" t="s">
        <v>20</v>
      </c>
      <c r="K120" s="100" t="s">
        <v>14</v>
      </c>
      <c r="L120" s="101" t="s">
        <v>272</v>
      </c>
      <c r="M120" s="23">
        <v>44133</v>
      </c>
      <c r="N120" s="103">
        <v>44133</v>
      </c>
      <c r="O120" s="27">
        <v>120</v>
      </c>
      <c r="P120" s="27">
        <v>120</v>
      </c>
      <c r="Q120" s="27"/>
    </row>
    <row r="121" spans="2:17" s="4" customFormat="1" ht="28.5">
      <c r="B121" s="99" t="s">
        <v>271</v>
      </c>
      <c r="C121" s="105" t="s">
        <v>270</v>
      </c>
      <c r="D121" s="100" t="s">
        <v>12</v>
      </c>
      <c r="E121" s="100"/>
      <c r="F121" s="100"/>
      <c r="G121" s="100"/>
      <c r="H121" s="100"/>
      <c r="I121" s="100"/>
      <c r="J121" s="15" t="s">
        <v>20</v>
      </c>
      <c r="K121" s="100" t="s">
        <v>269</v>
      </c>
      <c r="L121" s="101" t="s">
        <v>268</v>
      </c>
      <c r="M121" s="23">
        <v>44138</v>
      </c>
      <c r="N121" s="103">
        <v>44140</v>
      </c>
      <c r="O121" s="27">
        <v>1500</v>
      </c>
      <c r="P121" s="27"/>
      <c r="Q121" s="27"/>
    </row>
    <row r="122" spans="2:17" s="6" customFormat="1" ht="28.5">
      <c r="B122" s="14" t="s">
        <v>39</v>
      </c>
      <c r="C122" s="9" t="s">
        <v>309</v>
      </c>
      <c r="D122" s="31"/>
      <c r="E122" s="15" t="s">
        <v>12</v>
      </c>
      <c r="F122" s="31"/>
      <c r="G122" s="31"/>
      <c r="H122" s="31"/>
      <c r="I122" s="31"/>
      <c r="J122" s="15" t="s">
        <v>20</v>
      </c>
      <c r="K122" s="15" t="s">
        <v>14</v>
      </c>
      <c r="L122" s="31" t="s">
        <v>275</v>
      </c>
      <c r="M122" s="23">
        <v>44146</v>
      </c>
      <c r="N122" s="23">
        <v>44164</v>
      </c>
      <c r="O122" s="25">
        <v>2000</v>
      </c>
      <c r="P122" s="25">
        <v>2137.6</v>
      </c>
      <c r="Q122" s="26"/>
    </row>
    <row r="123" spans="2:17" s="4" customFormat="1" ht="28.5">
      <c r="B123" s="99" t="s">
        <v>276</v>
      </c>
      <c r="C123" s="105" t="s">
        <v>277</v>
      </c>
      <c r="D123" s="100" t="s">
        <v>12</v>
      </c>
      <c r="E123" s="100"/>
      <c r="F123" s="100"/>
      <c r="G123" s="100" t="s">
        <v>12</v>
      </c>
      <c r="H123" s="100"/>
      <c r="I123" s="100"/>
      <c r="J123" s="15" t="s">
        <v>20</v>
      </c>
      <c r="K123" s="100" t="s">
        <v>269</v>
      </c>
      <c r="L123" s="101" t="s">
        <v>278</v>
      </c>
      <c r="M123" s="23">
        <v>44146</v>
      </c>
      <c r="N123" s="103" t="s">
        <v>279</v>
      </c>
      <c r="O123" s="27">
        <v>945</v>
      </c>
      <c r="P123" s="27">
        <v>1161.52</v>
      </c>
      <c r="Q123" s="27"/>
    </row>
    <row r="124" spans="2:18" s="6" customFormat="1" ht="42" customHeight="1">
      <c r="B124" s="17" t="s">
        <v>280</v>
      </c>
      <c r="C124" s="9" t="s">
        <v>283</v>
      </c>
      <c r="D124" s="31"/>
      <c r="E124" s="15" t="s">
        <v>12</v>
      </c>
      <c r="F124" s="31"/>
      <c r="G124" s="31"/>
      <c r="H124" s="31"/>
      <c r="I124" s="31"/>
      <c r="J124" s="15" t="s">
        <v>20</v>
      </c>
      <c r="K124" s="22" t="s">
        <v>21</v>
      </c>
      <c r="L124" s="31">
        <v>500278501</v>
      </c>
      <c r="M124" s="23">
        <v>44152</v>
      </c>
      <c r="N124" s="28">
        <v>44165</v>
      </c>
      <c r="O124" s="25">
        <v>5641.69</v>
      </c>
      <c r="P124" s="25">
        <v>6415.53</v>
      </c>
      <c r="Q124" s="26"/>
      <c r="R124" s="5"/>
    </row>
    <row r="125" spans="2:18" s="6" customFormat="1" ht="28.5">
      <c r="B125" s="17" t="s">
        <v>281</v>
      </c>
      <c r="C125" s="9" t="s">
        <v>282</v>
      </c>
      <c r="D125" s="31"/>
      <c r="E125" s="15" t="s">
        <v>12</v>
      </c>
      <c r="F125" s="31"/>
      <c r="G125" s="31"/>
      <c r="H125" s="31"/>
      <c r="I125" s="31"/>
      <c r="J125" s="15" t="s">
        <v>20</v>
      </c>
      <c r="K125" s="22" t="s">
        <v>21</v>
      </c>
      <c r="L125" s="31">
        <v>5000278503</v>
      </c>
      <c r="M125" s="23">
        <v>44152</v>
      </c>
      <c r="N125" s="28">
        <v>44227</v>
      </c>
      <c r="O125" s="25">
        <v>5897.51</v>
      </c>
      <c r="P125" s="25">
        <f>3478.64</f>
        <v>3478.64</v>
      </c>
      <c r="Q125" s="26"/>
      <c r="R125" s="5"/>
    </row>
    <row r="126" spans="2:17" s="4" customFormat="1" ht="42.75">
      <c r="B126" s="99" t="s">
        <v>482</v>
      </c>
      <c r="C126" s="93" t="s">
        <v>285</v>
      </c>
      <c r="D126" s="15" t="s">
        <v>99</v>
      </c>
      <c r="E126" s="15"/>
      <c r="F126" s="31"/>
      <c r="G126" s="31"/>
      <c r="H126" s="31"/>
      <c r="I126" s="31"/>
      <c r="J126" s="15" t="s">
        <v>20</v>
      </c>
      <c r="K126" s="100" t="s">
        <v>269</v>
      </c>
      <c r="L126" s="101" t="s">
        <v>284</v>
      </c>
      <c r="M126" s="102">
        <v>44155</v>
      </c>
      <c r="N126" s="103">
        <v>44246</v>
      </c>
      <c r="O126" s="25">
        <v>30000</v>
      </c>
      <c r="P126" s="25">
        <f>18436.8+18436.8</f>
        <v>36873.6</v>
      </c>
      <c r="Q126" s="26"/>
    </row>
    <row r="127" spans="2:17" s="42" customFormat="1" ht="28.5">
      <c r="B127" s="151" t="s">
        <v>288</v>
      </c>
      <c r="C127" s="85" t="s">
        <v>287</v>
      </c>
      <c r="D127" s="141"/>
      <c r="E127" s="141" t="s">
        <v>12</v>
      </c>
      <c r="F127" s="141"/>
      <c r="G127" s="141"/>
      <c r="H127" s="141"/>
      <c r="I127" s="141"/>
      <c r="J127" s="141" t="s">
        <v>20</v>
      </c>
      <c r="K127" s="143" t="s">
        <v>70</v>
      </c>
      <c r="L127" s="145" t="s">
        <v>286</v>
      </c>
      <c r="M127" s="147">
        <v>44158</v>
      </c>
      <c r="N127" s="149" t="s">
        <v>58</v>
      </c>
      <c r="O127" s="32">
        <v>74871.26</v>
      </c>
      <c r="P127" s="137"/>
      <c r="Q127" s="139"/>
    </row>
    <row r="128" spans="2:17" s="42" customFormat="1" ht="14.25">
      <c r="B128" s="152"/>
      <c r="C128" s="9" t="s">
        <v>119</v>
      </c>
      <c r="D128" s="142"/>
      <c r="E128" s="142"/>
      <c r="F128" s="142"/>
      <c r="G128" s="142"/>
      <c r="H128" s="142"/>
      <c r="I128" s="142"/>
      <c r="J128" s="142"/>
      <c r="K128" s="144"/>
      <c r="L128" s="146"/>
      <c r="M128" s="148"/>
      <c r="N128" s="150"/>
      <c r="O128" s="49">
        <v>26953.65</v>
      </c>
      <c r="P128" s="138"/>
      <c r="Q128" s="140"/>
    </row>
    <row r="129" spans="2:17" s="4" customFormat="1" ht="42.75">
      <c r="B129" s="14" t="s">
        <v>28</v>
      </c>
      <c r="C129" s="11" t="s">
        <v>290</v>
      </c>
      <c r="D129" s="15"/>
      <c r="E129" s="15" t="s">
        <v>12</v>
      </c>
      <c r="F129" s="31"/>
      <c r="G129" s="31"/>
      <c r="H129" s="31"/>
      <c r="I129" s="31"/>
      <c r="J129" s="15" t="s">
        <v>20</v>
      </c>
      <c r="K129" s="100" t="s">
        <v>21</v>
      </c>
      <c r="L129" s="101">
        <v>5000280106</v>
      </c>
      <c r="M129" s="102">
        <v>44166</v>
      </c>
      <c r="N129" s="103">
        <v>44926</v>
      </c>
      <c r="O129" s="32">
        <v>15626.21</v>
      </c>
      <c r="P129" s="25">
        <f>5202</f>
        <v>5202</v>
      </c>
      <c r="Q129" s="47"/>
    </row>
    <row r="130" spans="2:17" s="4" customFormat="1" ht="28.5">
      <c r="B130" s="99" t="s">
        <v>276</v>
      </c>
      <c r="C130" s="109" t="s">
        <v>295</v>
      </c>
      <c r="D130" s="100" t="s">
        <v>99</v>
      </c>
      <c r="E130" s="100"/>
      <c r="F130" s="100"/>
      <c r="G130" s="100"/>
      <c r="H130" s="100"/>
      <c r="I130" s="100"/>
      <c r="J130" s="15" t="s">
        <v>20</v>
      </c>
      <c r="K130" s="100" t="s">
        <v>294</v>
      </c>
      <c r="L130" s="101" t="s">
        <v>293</v>
      </c>
      <c r="M130" s="102">
        <v>44172</v>
      </c>
      <c r="N130" s="103">
        <v>44196</v>
      </c>
      <c r="O130" s="27">
        <v>2800</v>
      </c>
      <c r="P130" s="27">
        <v>3441.54</v>
      </c>
      <c r="Q130" s="27"/>
    </row>
    <row r="131" spans="2:17" s="4" customFormat="1" ht="28.5">
      <c r="B131" s="99" t="s">
        <v>292</v>
      </c>
      <c r="C131" s="38" t="s">
        <v>291</v>
      </c>
      <c r="D131" s="100"/>
      <c r="E131" s="100" t="s">
        <v>12</v>
      </c>
      <c r="F131" s="100"/>
      <c r="G131" s="100"/>
      <c r="H131" s="100"/>
      <c r="I131" s="100"/>
      <c r="J131" s="15" t="s">
        <v>20</v>
      </c>
      <c r="K131" s="22" t="s">
        <v>21</v>
      </c>
      <c r="L131" s="101">
        <v>5000280918</v>
      </c>
      <c r="M131" s="23">
        <v>44174</v>
      </c>
      <c r="N131" s="103">
        <v>44516</v>
      </c>
      <c r="O131" s="27">
        <v>6924.85</v>
      </c>
      <c r="P131" s="27"/>
      <c r="Q131" s="27"/>
    </row>
    <row r="132" spans="2:17" ht="28.5">
      <c r="B132" s="104" t="s">
        <v>308</v>
      </c>
      <c r="C132" s="11" t="s">
        <v>307</v>
      </c>
      <c r="D132" s="31"/>
      <c r="E132" s="15"/>
      <c r="F132" s="31"/>
      <c r="G132" s="31"/>
      <c r="H132" s="31" t="s">
        <v>12</v>
      </c>
      <c r="I132" s="31"/>
      <c r="J132" s="15" t="s">
        <v>20</v>
      </c>
      <c r="K132" s="15" t="s">
        <v>14</v>
      </c>
      <c r="L132" s="100" t="s">
        <v>306</v>
      </c>
      <c r="M132" s="102">
        <v>44174</v>
      </c>
      <c r="N132" s="102">
        <v>44196</v>
      </c>
      <c r="O132" s="25">
        <v>1311.57</v>
      </c>
      <c r="P132" s="25">
        <v>1514.6</v>
      </c>
      <c r="Q132" s="26"/>
    </row>
    <row r="133" spans="2:17" s="42" customFormat="1" ht="28.5">
      <c r="B133" s="151" t="s">
        <v>296</v>
      </c>
      <c r="C133" s="85" t="s">
        <v>297</v>
      </c>
      <c r="D133" s="141"/>
      <c r="E133" s="141" t="s">
        <v>12</v>
      </c>
      <c r="F133" s="141"/>
      <c r="G133" s="141"/>
      <c r="H133" s="141"/>
      <c r="I133" s="141"/>
      <c r="J133" s="141" t="s">
        <v>20</v>
      </c>
      <c r="K133" s="143" t="s">
        <v>298</v>
      </c>
      <c r="L133" s="145" t="s">
        <v>299</v>
      </c>
      <c r="M133" s="147">
        <v>44179</v>
      </c>
      <c r="N133" s="149" t="s">
        <v>58</v>
      </c>
      <c r="O133" s="32">
        <v>8823.86</v>
      </c>
      <c r="P133" s="137"/>
      <c r="Q133" s="139"/>
    </row>
    <row r="134" spans="2:17" s="42" customFormat="1" ht="14.25">
      <c r="B134" s="152"/>
      <c r="C134" s="9" t="s">
        <v>119</v>
      </c>
      <c r="D134" s="142"/>
      <c r="E134" s="142"/>
      <c r="F134" s="142"/>
      <c r="G134" s="142"/>
      <c r="H134" s="142"/>
      <c r="I134" s="142"/>
      <c r="J134" s="142"/>
      <c r="K134" s="144"/>
      <c r="L134" s="146"/>
      <c r="M134" s="148"/>
      <c r="N134" s="150"/>
      <c r="O134" s="49">
        <v>3176.59</v>
      </c>
      <c r="P134" s="138"/>
      <c r="Q134" s="140"/>
    </row>
    <row r="135" spans="2:17" ht="28.5">
      <c r="B135" s="99" t="s">
        <v>300</v>
      </c>
      <c r="C135" s="38" t="s">
        <v>301</v>
      </c>
      <c r="D135" s="100" t="s">
        <v>12</v>
      </c>
      <c r="E135" s="100"/>
      <c r="F135" s="100"/>
      <c r="G135" s="100"/>
      <c r="H135" s="100"/>
      <c r="I135" s="100"/>
      <c r="J135" s="15" t="s">
        <v>20</v>
      </c>
      <c r="K135" s="100" t="s">
        <v>14</v>
      </c>
      <c r="L135" s="101" t="s">
        <v>302</v>
      </c>
      <c r="M135" s="102">
        <v>44186</v>
      </c>
      <c r="N135" s="102">
        <v>44316</v>
      </c>
      <c r="O135" s="27">
        <v>1440</v>
      </c>
      <c r="P135" s="27"/>
      <c r="Q135" s="27"/>
    </row>
    <row r="136" spans="2:17" s="4" customFormat="1" ht="42.75">
      <c r="B136" s="99" t="s">
        <v>303</v>
      </c>
      <c r="C136" s="38" t="s">
        <v>304</v>
      </c>
      <c r="D136" s="100"/>
      <c r="E136" s="100" t="s">
        <v>12</v>
      </c>
      <c r="F136" s="100"/>
      <c r="G136" s="100"/>
      <c r="H136" s="100"/>
      <c r="I136" s="100"/>
      <c r="J136" s="15" t="s">
        <v>20</v>
      </c>
      <c r="K136" s="100" t="s">
        <v>305</v>
      </c>
      <c r="L136" s="101">
        <v>5000282620</v>
      </c>
      <c r="M136" s="102">
        <v>44186</v>
      </c>
      <c r="N136" s="102">
        <v>44926</v>
      </c>
      <c r="O136" s="25">
        <v>42395.25</v>
      </c>
      <c r="P136" s="27">
        <f>8479.05</f>
        <v>8479.05</v>
      </c>
      <c r="Q136" s="27"/>
    </row>
    <row r="137" spans="1:17" ht="28.5">
      <c r="A137" s="4"/>
      <c r="B137" s="99" t="s">
        <v>316</v>
      </c>
      <c r="C137" s="38" t="s">
        <v>317</v>
      </c>
      <c r="D137" s="100" t="s">
        <v>12</v>
      </c>
      <c r="E137" s="111"/>
      <c r="F137" s="100"/>
      <c r="G137" s="100"/>
      <c r="H137" s="100"/>
      <c r="I137" s="100"/>
      <c r="J137" s="15" t="s">
        <v>20</v>
      </c>
      <c r="K137" s="15" t="s">
        <v>14</v>
      </c>
      <c r="L137" s="101" t="s">
        <v>318</v>
      </c>
      <c r="M137" s="102">
        <v>44209</v>
      </c>
      <c r="N137" s="102">
        <v>44227</v>
      </c>
      <c r="O137" s="25" t="s">
        <v>371</v>
      </c>
      <c r="P137" s="27">
        <v>2949.89</v>
      </c>
      <c r="Q137" s="27"/>
    </row>
    <row r="138" spans="2:17" s="4" customFormat="1" ht="42.75">
      <c r="B138" s="99" t="s">
        <v>212</v>
      </c>
      <c r="C138" s="107" t="s">
        <v>323</v>
      </c>
      <c r="D138" s="100"/>
      <c r="E138" s="100" t="s">
        <v>12</v>
      </c>
      <c r="F138" s="100"/>
      <c r="G138" s="100"/>
      <c r="H138" s="100"/>
      <c r="I138" s="100"/>
      <c r="J138" s="15" t="s">
        <v>20</v>
      </c>
      <c r="K138" s="15" t="s">
        <v>21</v>
      </c>
      <c r="L138" s="101" t="s">
        <v>324</v>
      </c>
      <c r="M138" s="102">
        <v>44222</v>
      </c>
      <c r="N138" s="102" t="s">
        <v>325</v>
      </c>
      <c r="O138" s="25">
        <v>3715.06</v>
      </c>
      <c r="P138" s="27">
        <f>585.46</f>
        <v>585.46</v>
      </c>
      <c r="Q138" s="27"/>
    </row>
    <row r="139" spans="2:17" s="4" customFormat="1" ht="42.75">
      <c r="B139" s="39" t="s">
        <v>328</v>
      </c>
      <c r="C139" s="97" t="s">
        <v>327</v>
      </c>
      <c r="D139" s="100"/>
      <c r="E139" s="100" t="s">
        <v>12</v>
      </c>
      <c r="F139" s="100"/>
      <c r="G139" s="100"/>
      <c r="H139" s="100"/>
      <c r="I139" s="100"/>
      <c r="J139" s="15" t="s">
        <v>20</v>
      </c>
      <c r="K139" s="15" t="s">
        <v>21</v>
      </c>
      <c r="L139" s="101" t="s">
        <v>326</v>
      </c>
      <c r="M139" s="102">
        <v>44228</v>
      </c>
      <c r="N139" s="102">
        <v>44377</v>
      </c>
      <c r="O139" s="25">
        <v>4653.75</v>
      </c>
      <c r="P139" s="27">
        <v>1800</v>
      </c>
      <c r="Q139" s="27"/>
    </row>
    <row r="140" spans="2:17" s="4" customFormat="1" ht="28.5">
      <c r="B140" s="39" t="s">
        <v>331</v>
      </c>
      <c r="C140" s="97" t="s">
        <v>330</v>
      </c>
      <c r="D140" s="100"/>
      <c r="E140" s="100" t="s">
        <v>12</v>
      </c>
      <c r="F140" s="100"/>
      <c r="G140" s="100"/>
      <c r="H140" s="100"/>
      <c r="I140" s="100"/>
      <c r="J140" s="15" t="s">
        <v>20</v>
      </c>
      <c r="K140" s="15" t="s">
        <v>21</v>
      </c>
      <c r="L140" s="101" t="s">
        <v>329</v>
      </c>
      <c r="M140" s="102">
        <v>44228</v>
      </c>
      <c r="N140" s="102">
        <v>44377</v>
      </c>
      <c r="O140" s="25">
        <v>1800</v>
      </c>
      <c r="P140" s="27"/>
      <c r="Q140" s="27"/>
    </row>
    <row r="141" spans="2:17" s="4" customFormat="1" ht="28.5">
      <c r="B141" s="104" t="s">
        <v>377</v>
      </c>
      <c r="C141" s="11" t="s">
        <v>333</v>
      </c>
      <c r="D141" s="31"/>
      <c r="E141" s="15"/>
      <c r="F141" s="31"/>
      <c r="G141" s="31"/>
      <c r="H141" s="31" t="s">
        <v>12</v>
      </c>
      <c r="I141" s="31"/>
      <c r="J141" s="15" t="s">
        <v>20</v>
      </c>
      <c r="K141" s="15" t="s">
        <v>14</v>
      </c>
      <c r="L141" s="100" t="s">
        <v>332</v>
      </c>
      <c r="M141" s="102">
        <v>44228</v>
      </c>
      <c r="N141" s="102">
        <v>44253</v>
      </c>
      <c r="O141" s="25">
        <v>256.35</v>
      </c>
      <c r="P141" s="25">
        <v>374.5</v>
      </c>
      <c r="Q141" s="26">
        <v>425.5</v>
      </c>
    </row>
    <row r="142" spans="2:17" s="4" customFormat="1" ht="42.75">
      <c r="B142" s="157" t="s">
        <v>114</v>
      </c>
      <c r="C142" s="97" t="s">
        <v>335</v>
      </c>
      <c r="D142" s="143"/>
      <c r="E142" s="143"/>
      <c r="F142" s="143"/>
      <c r="G142" s="143" t="s">
        <v>12</v>
      </c>
      <c r="H142" s="143"/>
      <c r="I142" s="143"/>
      <c r="J142" s="141" t="s">
        <v>20</v>
      </c>
      <c r="K142" s="141" t="s">
        <v>14</v>
      </c>
      <c r="L142" s="143" t="s">
        <v>334</v>
      </c>
      <c r="M142" s="153">
        <v>44228</v>
      </c>
      <c r="N142" s="155" t="s">
        <v>111</v>
      </c>
      <c r="O142" s="25">
        <v>10800</v>
      </c>
      <c r="P142" s="27">
        <f>6656.48</f>
        <v>6656.48</v>
      </c>
      <c r="Q142" s="27"/>
    </row>
    <row r="143" spans="2:17" s="4" customFormat="1" ht="14.25">
      <c r="B143" s="158"/>
      <c r="C143" s="97" t="s">
        <v>229</v>
      </c>
      <c r="D143" s="144"/>
      <c r="E143" s="144"/>
      <c r="F143" s="144"/>
      <c r="G143" s="144"/>
      <c r="H143" s="144"/>
      <c r="I143" s="144"/>
      <c r="J143" s="142"/>
      <c r="K143" s="142"/>
      <c r="L143" s="144"/>
      <c r="M143" s="154"/>
      <c r="N143" s="156"/>
      <c r="O143" s="25">
        <v>6000</v>
      </c>
      <c r="P143" s="27"/>
      <c r="Q143" s="27"/>
    </row>
    <row r="144" spans="2:17" s="4" customFormat="1" ht="42.75">
      <c r="B144" s="14" t="s">
        <v>227</v>
      </c>
      <c r="C144" s="91" t="s">
        <v>337</v>
      </c>
      <c r="D144" s="15"/>
      <c r="E144" s="15" t="s">
        <v>12</v>
      </c>
      <c r="F144" s="31"/>
      <c r="G144" s="31"/>
      <c r="H144" s="15"/>
      <c r="I144" s="31"/>
      <c r="J144" s="15" t="s">
        <v>20</v>
      </c>
      <c r="K144" s="15" t="s">
        <v>21</v>
      </c>
      <c r="L144" s="101" t="s">
        <v>336</v>
      </c>
      <c r="M144" s="102">
        <v>44230</v>
      </c>
      <c r="N144" s="103">
        <v>44286</v>
      </c>
      <c r="O144" s="32">
        <v>899.82</v>
      </c>
      <c r="P144" s="25"/>
      <c r="Q144" s="47"/>
    </row>
    <row r="145" spans="2:17" s="4" customFormat="1" ht="42.75">
      <c r="B145" s="99" t="s">
        <v>342</v>
      </c>
      <c r="C145" s="38" t="s">
        <v>341</v>
      </c>
      <c r="D145" s="31"/>
      <c r="E145" s="15" t="s">
        <v>99</v>
      </c>
      <c r="F145" s="31"/>
      <c r="G145" s="31"/>
      <c r="H145" s="31"/>
      <c r="I145" s="31"/>
      <c r="J145" s="15" t="s">
        <v>20</v>
      </c>
      <c r="K145" s="15" t="s">
        <v>21</v>
      </c>
      <c r="L145" s="100">
        <v>5000286240</v>
      </c>
      <c r="M145" s="102">
        <v>44230</v>
      </c>
      <c r="N145" s="103" t="s">
        <v>340</v>
      </c>
      <c r="O145" s="25">
        <v>9372</v>
      </c>
      <c r="P145" s="25">
        <f>6741.99</f>
        <v>6741.99</v>
      </c>
      <c r="Q145" s="26"/>
    </row>
    <row r="146" spans="2:17" s="4" customFormat="1" ht="42.75">
      <c r="B146" s="99" t="s">
        <v>339</v>
      </c>
      <c r="C146" s="38" t="s">
        <v>338</v>
      </c>
      <c r="D146" s="31"/>
      <c r="E146" s="15" t="s">
        <v>99</v>
      </c>
      <c r="F146" s="31"/>
      <c r="G146" s="31"/>
      <c r="H146" s="31"/>
      <c r="I146" s="31"/>
      <c r="J146" s="15" t="s">
        <v>20</v>
      </c>
      <c r="K146" s="15" t="s">
        <v>21</v>
      </c>
      <c r="L146" s="100">
        <v>5000286243</v>
      </c>
      <c r="M146" s="102">
        <v>44230</v>
      </c>
      <c r="N146" s="103" t="s">
        <v>22</v>
      </c>
      <c r="O146" s="25">
        <v>6300</v>
      </c>
      <c r="P146" s="25">
        <f>4531.71</f>
        <v>4531.71</v>
      </c>
      <c r="Q146" s="26"/>
    </row>
    <row r="147" spans="2:17" s="4" customFormat="1" ht="42.75">
      <c r="B147" s="99" t="s">
        <v>343</v>
      </c>
      <c r="C147" s="38" t="s">
        <v>344</v>
      </c>
      <c r="D147" s="31"/>
      <c r="E147" s="15" t="s">
        <v>99</v>
      </c>
      <c r="F147" s="31"/>
      <c r="G147" s="31"/>
      <c r="H147" s="31"/>
      <c r="I147" s="31"/>
      <c r="J147" s="15" t="s">
        <v>20</v>
      </c>
      <c r="K147" s="15" t="s">
        <v>21</v>
      </c>
      <c r="L147" s="100">
        <v>5000286397</v>
      </c>
      <c r="M147" s="102">
        <v>44231</v>
      </c>
      <c r="N147" s="103" t="s">
        <v>22</v>
      </c>
      <c r="O147" s="25">
        <v>2902.61</v>
      </c>
      <c r="P147" s="25"/>
      <c r="Q147" s="26"/>
    </row>
    <row r="148" spans="2:17" s="4" customFormat="1" ht="28.5">
      <c r="B148" s="39" t="s">
        <v>346</v>
      </c>
      <c r="C148" s="97" t="s">
        <v>345</v>
      </c>
      <c r="D148" s="15" t="s">
        <v>99</v>
      </c>
      <c r="E148" s="15"/>
      <c r="F148" s="100"/>
      <c r="G148" s="100"/>
      <c r="H148" s="100"/>
      <c r="I148" s="100"/>
      <c r="J148" s="15" t="s">
        <v>20</v>
      </c>
      <c r="K148" s="15" t="s">
        <v>14</v>
      </c>
      <c r="L148" s="101">
        <v>5000286705</v>
      </c>
      <c r="M148" s="103">
        <v>44237</v>
      </c>
      <c r="N148" s="102">
        <v>45016</v>
      </c>
      <c r="O148" s="25">
        <v>14937.56</v>
      </c>
      <c r="P148" s="27">
        <f>3333.72+4008.47</f>
        <v>7342.19</v>
      </c>
      <c r="Q148" s="27"/>
    </row>
    <row r="149" spans="2:17" s="4" customFormat="1" ht="42.75">
      <c r="B149" s="99" t="s">
        <v>55</v>
      </c>
      <c r="C149" s="13" t="s">
        <v>348</v>
      </c>
      <c r="D149" s="31"/>
      <c r="E149" s="15" t="s">
        <v>12</v>
      </c>
      <c r="F149" s="31"/>
      <c r="G149" s="31"/>
      <c r="H149" s="31"/>
      <c r="I149" s="31"/>
      <c r="J149" s="15" t="s">
        <v>20</v>
      </c>
      <c r="K149" s="100" t="s">
        <v>100</v>
      </c>
      <c r="L149" s="102" t="s">
        <v>347</v>
      </c>
      <c r="M149" s="102">
        <v>44237</v>
      </c>
      <c r="N149" s="24" t="s">
        <v>58</v>
      </c>
      <c r="O149" s="25">
        <v>559.22</v>
      </c>
      <c r="P149" s="25">
        <v>559.22</v>
      </c>
      <c r="Q149" s="26"/>
    </row>
    <row r="150" spans="2:17" s="4" customFormat="1" ht="42.75">
      <c r="B150" s="99" t="s">
        <v>354</v>
      </c>
      <c r="C150" s="97" t="s">
        <v>353</v>
      </c>
      <c r="D150" s="31"/>
      <c r="E150" s="15" t="s">
        <v>12</v>
      </c>
      <c r="F150" s="31"/>
      <c r="G150" s="31"/>
      <c r="H150" s="31"/>
      <c r="I150" s="31"/>
      <c r="J150" s="15" t="s">
        <v>20</v>
      </c>
      <c r="K150" s="15" t="s">
        <v>21</v>
      </c>
      <c r="L150" s="22">
        <v>5000287536</v>
      </c>
      <c r="M150" s="33">
        <v>44249</v>
      </c>
      <c r="N150" s="102">
        <v>44344</v>
      </c>
      <c r="O150" s="25">
        <v>1944.2</v>
      </c>
      <c r="P150" s="25">
        <v>2077.96</v>
      </c>
      <c r="Q150" s="26"/>
    </row>
    <row r="151" spans="2:17" ht="28.5">
      <c r="B151" s="194" t="s">
        <v>445</v>
      </c>
      <c r="C151" s="97" t="s">
        <v>356</v>
      </c>
      <c r="D151" s="143"/>
      <c r="E151" s="100" t="s">
        <v>12</v>
      </c>
      <c r="F151" s="143"/>
      <c r="G151" s="116"/>
      <c r="H151" s="143"/>
      <c r="I151" s="143"/>
      <c r="J151" s="141" t="s">
        <v>20</v>
      </c>
      <c r="K151" s="141" t="s">
        <v>14</v>
      </c>
      <c r="L151" s="100">
        <v>5000287823</v>
      </c>
      <c r="M151" s="103">
        <v>44252</v>
      </c>
      <c r="N151" s="114">
        <v>44286</v>
      </c>
      <c r="O151" s="25">
        <v>500</v>
      </c>
      <c r="P151" s="27">
        <v>542.02</v>
      </c>
      <c r="Q151" s="27"/>
    </row>
    <row r="152" spans="2:17" ht="42.75">
      <c r="B152" s="195"/>
      <c r="C152" s="97" t="s">
        <v>355</v>
      </c>
      <c r="D152" s="144"/>
      <c r="E152" s="117"/>
      <c r="F152" s="144"/>
      <c r="G152" s="100" t="s">
        <v>12</v>
      </c>
      <c r="H152" s="144"/>
      <c r="I152" s="144"/>
      <c r="J152" s="142"/>
      <c r="K152" s="142"/>
      <c r="L152" s="113">
        <v>5000287828</v>
      </c>
      <c r="M152" s="115">
        <v>44252</v>
      </c>
      <c r="N152" s="48" t="s">
        <v>357</v>
      </c>
      <c r="O152" s="25">
        <v>7000</v>
      </c>
      <c r="P152" s="27"/>
      <c r="Q152" s="27"/>
    </row>
    <row r="153" spans="2:17" ht="42.75">
      <c r="B153" s="118" t="s">
        <v>322</v>
      </c>
      <c r="C153" s="38" t="s">
        <v>358</v>
      </c>
      <c r="D153" s="15"/>
      <c r="E153" s="15" t="s">
        <v>12</v>
      </c>
      <c r="F153" s="31"/>
      <c r="G153" s="15"/>
      <c r="H153" s="31"/>
      <c r="I153" s="31"/>
      <c r="J153" s="15" t="s">
        <v>20</v>
      </c>
      <c r="K153" s="15" t="s">
        <v>123</v>
      </c>
      <c r="L153" s="101" t="s">
        <v>359</v>
      </c>
      <c r="M153" s="102">
        <v>44257</v>
      </c>
      <c r="N153" s="103">
        <v>44286</v>
      </c>
      <c r="O153" s="25">
        <v>700</v>
      </c>
      <c r="P153" s="25">
        <v>731.08</v>
      </c>
      <c r="Q153" s="26"/>
    </row>
    <row r="154" spans="2:17" ht="28.5">
      <c r="B154" s="118" t="s">
        <v>360</v>
      </c>
      <c r="C154" s="38" t="s">
        <v>361</v>
      </c>
      <c r="D154" s="15"/>
      <c r="E154" s="15" t="s">
        <v>12</v>
      </c>
      <c r="F154" s="31"/>
      <c r="G154" s="15"/>
      <c r="H154" s="31"/>
      <c r="I154" s="31"/>
      <c r="J154" s="15" t="s">
        <v>20</v>
      </c>
      <c r="K154" s="15" t="s">
        <v>14</v>
      </c>
      <c r="L154" s="101">
        <v>5000288396</v>
      </c>
      <c r="M154" s="102">
        <v>44260</v>
      </c>
      <c r="N154" s="103" t="s">
        <v>362</v>
      </c>
      <c r="O154" s="25">
        <v>7110</v>
      </c>
      <c r="P154" s="25"/>
      <c r="Q154" s="26"/>
    </row>
    <row r="155" spans="2:17" ht="28.5">
      <c r="B155" s="118" t="s">
        <v>363</v>
      </c>
      <c r="C155" s="105" t="s">
        <v>364</v>
      </c>
      <c r="D155" s="15" t="s">
        <v>12</v>
      </c>
      <c r="E155" s="15"/>
      <c r="F155" s="31"/>
      <c r="G155" s="15"/>
      <c r="H155" s="31"/>
      <c r="I155" s="31"/>
      <c r="J155" s="15" t="s">
        <v>20</v>
      </c>
      <c r="K155" s="15" t="s">
        <v>14</v>
      </c>
      <c r="L155" s="101">
        <v>1627493</v>
      </c>
      <c r="M155" s="102">
        <v>44266</v>
      </c>
      <c r="N155" s="103">
        <v>44650</v>
      </c>
      <c r="O155" s="25">
        <v>9000</v>
      </c>
      <c r="P155" s="25">
        <f>3206.4</f>
        <v>3206.4</v>
      </c>
      <c r="Q155" s="26"/>
    </row>
    <row r="156" spans="2:17" ht="28.5">
      <c r="B156" s="118" t="s">
        <v>366</v>
      </c>
      <c r="C156" s="38" t="s">
        <v>365</v>
      </c>
      <c r="D156" s="15"/>
      <c r="E156" s="15" t="s">
        <v>12</v>
      </c>
      <c r="F156" s="31"/>
      <c r="G156" s="15"/>
      <c r="H156" s="31"/>
      <c r="I156" s="31"/>
      <c r="J156" s="15" t="s">
        <v>20</v>
      </c>
      <c r="K156" s="15" t="s">
        <v>14</v>
      </c>
      <c r="L156" s="101">
        <v>5000289044</v>
      </c>
      <c r="M156" s="102">
        <v>44270</v>
      </c>
      <c r="N156" s="103">
        <v>44285</v>
      </c>
      <c r="O156" s="25">
        <v>1000</v>
      </c>
      <c r="P156" s="25">
        <v>1044.4</v>
      </c>
      <c r="Q156" s="26"/>
    </row>
    <row r="157" spans="2:17" ht="28.5">
      <c r="B157" s="118" t="s">
        <v>367</v>
      </c>
      <c r="C157" s="38" t="s">
        <v>368</v>
      </c>
      <c r="D157" s="15"/>
      <c r="E157" s="15" t="s">
        <v>12</v>
      </c>
      <c r="F157" s="31"/>
      <c r="G157" s="15"/>
      <c r="H157" s="31"/>
      <c r="I157" s="31"/>
      <c r="J157" s="15" t="s">
        <v>20</v>
      </c>
      <c r="K157" s="15" t="s">
        <v>21</v>
      </c>
      <c r="L157" s="101">
        <v>5000289073</v>
      </c>
      <c r="M157" s="102">
        <v>44270</v>
      </c>
      <c r="N157" s="103">
        <v>44453</v>
      </c>
      <c r="O157" s="25">
        <v>6000</v>
      </c>
      <c r="P157" s="25">
        <v>6628</v>
      </c>
      <c r="Q157" s="26"/>
    </row>
    <row r="158" spans="2:17" ht="28.5">
      <c r="B158" s="118" t="s">
        <v>369</v>
      </c>
      <c r="C158" s="38" t="s">
        <v>370</v>
      </c>
      <c r="D158" s="15"/>
      <c r="E158" s="15" t="s">
        <v>12</v>
      </c>
      <c r="F158" s="31"/>
      <c r="G158" s="15"/>
      <c r="H158" s="31"/>
      <c r="I158" s="31"/>
      <c r="J158" s="15" t="s">
        <v>20</v>
      </c>
      <c r="K158" s="15" t="s">
        <v>14</v>
      </c>
      <c r="L158" s="101">
        <v>5000289074</v>
      </c>
      <c r="M158" s="102">
        <v>44270</v>
      </c>
      <c r="N158" s="103">
        <v>44483</v>
      </c>
      <c r="O158" s="25">
        <v>1508.55</v>
      </c>
      <c r="P158" s="25">
        <v>1612.34</v>
      </c>
      <c r="Q158" s="26"/>
    </row>
    <row r="159" spans="2:17" ht="28.5">
      <c r="B159" s="118" t="s">
        <v>266</v>
      </c>
      <c r="C159" s="38" t="s">
        <v>372</v>
      </c>
      <c r="D159" s="15"/>
      <c r="E159" s="15" t="s">
        <v>12</v>
      </c>
      <c r="F159" s="31"/>
      <c r="G159" s="15"/>
      <c r="H159" s="31"/>
      <c r="I159" s="31"/>
      <c r="J159" s="15" t="s">
        <v>20</v>
      </c>
      <c r="K159" s="15" t="s">
        <v>14</v>
      </c>
      <c r="L159" s="101">
        <v>5000289582</v>
      </c>
      <c r="M159" s="102">
        <v>44277</v>
      </c>
      <c r="N159" s="103">
        <v>44926</v>
      </c>
      <c r="O159" s="25">
        <v>12000</v>
      </c>
      <c r="P159" s="25"/>
      <c r="Q159" s="26"/>
    </row>
    <row r="160" spans="2:17" ht="28.5">
      <c r="B160" s="118" t="s">
        <v>89</v>
      </c>
      <c r="C160" s="38" t="s">
        <v>373</v>
      </c>
      <c r="D160" s="15"/>
      <c r="E160" s="15" t="s">
        <v>12</v>
      </c>
      <c r="F160" s="31"/>
      <c r="G160" s="15"/>
      <c r="H160" s="31"/>
      <c r="I160" s="31"/>
      <c r="J160" s="15" t="s">
        <v>20</v>
      </c>
      <c r="K160" s="15" t="s">
        <v>14</v>
      </c>
      <c r="L160" s="101">
        <v>5000290051</v>
      </c>
      <c r="M160" s="102" t="s">
        <v>374</v>
      </c>
      <c r="N160" s="103">
        <v>44561</v>
      </c>
      <c r="O160" s="25">
        <v>6600</v>
      </c>
      <c r="P160" s="25"/>
      <c r="Q160" s="26"/>
    </row>
    <row r="161" spans="2:17" ht="28.5">
      <c r="B161" s="118" t="s">
        <v>375</v>
      </c>
      <c r="C161" s="38" t="s">
        <v>376</v>
      </c>
      <c r="D161" s="15"/>
      <c r="E161" s="15" t="s">
        <v>12</v>
      </c>
      <c r="F161" s="31"/>
      <c r="G161" s="15"/>
      <c r="H161" s="31"/>
      <c r="I161" s="31"/>
      <c r="J161" s="15" t="s">
        <v>20</v>
      </c>
      <c r="K161" s="15" t="s">
        <v>14</v>
      </c>
      <c r="L161" s="101">
        <v>5000290102</v>
      </c>
      <c r="M161" s="102" t="s">
        <v>374</v>
      </c>
      <c r="N161" s="103">
        <v>44316</v>
      </c>
      <c r="O161" s="25">
        <v>4040</v>
      </c>
      <c r="P161" s="25">
        <v>4219.38</v>
      </c>
      <c r="Q161" s="26"/>
    </row>
    <row r="162" spans="2:17" ht="28.5">
      <c r="B162" s="118" t="s">
        <v>378</v>
      </c>
      <c r="C162" s="38" t="s">
        <v>379</v>
      </c>
      <c r="D162" s="15" t="s">
        <v>12</v>
      </c>
      <c r="E162" s="15"/>
      <c r="F162" s="31"/>
      <c r="G162" s="15"/>
      <c r="H162" s="31"/>
      <c r="I162" s="31"/>
      <c r="J162" s="15" t="s">
        <v>20</v>
      </c>
      <c r="K162" s="15" t="s">
        <v>380</v>
      </c>
      <c r="L162" s="100" t="s">
        <v>381</v>
      </c>
      <c r="M162" s="102">
        <v>44285</v>
      </c>
      <c r="N162" s="103">
        <v>44561</v>
      </c>
      <c r="O162" s="25">
        <v>38750</v>
      </c>
      <c r="P162" s="25">
        <f>15500+15000+8250</f>
        <v>38750</v>
      </c>
      <c r="Q162" s="26"/>
    </row>
    <row r="163" spans="2:17" ht="42.75">
      <c r="B163" s="118" t="s">
        <v>382</v>
      </c>
      <c r="C163" s="38" t="s">
        <v>383</v>
      </c>
      <c r="D163" s="15"/>
      <c r="E163" s="15"/>
      <c r="F163" s="31"/>
      <c r="G163" s="15" t="s">
        <v>12</v>
      </c>
      <c r="H163" s="31"/>
      <c r="I163" s="31"/>
      <c r="J163" s="15" t="s">
        <v>20</v>
      </c>
      <c r="K163" s="15" t="s">
        <v>384</v>
      </c>
      <c r="L163" s="100" t="s">
        <v>385</v>
      </c>
      <c r="M163" s="102">
        <v>44288</v>
      </c>
      <c r="N163" s="103">
        <v>44316</v>
      </c>
      <c r="O163" s="25">
        <v>1200</v>
      </c>
      <c r="P163" s="25">
        <v>1282.56</v>
      </c>
      <c r="Q163" s="26"/>
    </row>
    <row r="164" spans="2:17" ht="57">
      <c r="B164" s="118" t="s">
        <v>386</v>
      </c>
      <c r="C164" s="38" t="s">
        <v>387</v>
      </c>
      <c r="D164" s="15"/>
      <c r="E164" s="15" t="s">
        <v>99</v>
      </c>
      <c r="F164" s="31"/>
      <c r="G164" s="15"/>
      <c r="H164" s="31"/>
      <c r="I164" s="31"/>
      <c r="J164" s="15" t="s">
        <v>20</v>
      </c>
      <c r="K164" s="15" t="s">
        <v>384</v>
      </c>
      <c r="L164" s="100">
        <v>5000290448</v>
      </c>
      <c r="M164" s="102">
        <v>44288</v>
      </c>
      <c r="N164" s="103">
        <v>44510</v>
      </c>
      <c r="O164" s="25">
        <v>1500</v>
      </c>
      <c r="P164" s="25">
        <v>1603.2</v>
      </c>
      <c r="Q164" s="26"/>
    </row>
    <row r="165" spans="2:17" ht="28.5">
      <c r="B165" s="104" t="s">
        <v>388</v>
      </c>
      <c r="C165" s="11" t="s">
        <v>389</v>
      </c>
      <c r="D165" s="31"/>
      <c r="E165" s="15"/>
      <c r="F165" s="31"/>
      <c r="G165" s="15" t="s">
        <v>12</v>
      </c>
      <c r="H165" s="31"/>
      <c r="I165" s="31"/>
      <c r="J165" s="15" t="s">
        <v>20</v>
      </c>
      <c r="K165" s="15" t="s">
        <v>380</v>
      </c>
      <c r="L165" s="100" t="s">
        <v>390</v>
      </c>
      <c r="M165" s="102">
        <v>44292</v>
      </c>
      <c r="N165" s="102">
        <v>44316</v>
      </c>
      <c r="O165" s="25">
        <v>9800</v>
      </c>
      <c r="P165" s="25">
        <f>5237.12</f>
        <v>5237.12</v>
      </c>
      <c r="Q165" s="26"/>
    </row>
    <row r="166" spans="2:17" ht="85.5">
      <c r="B166" s="14" t="s">
        <v>320</v>
      </c>
      <c r="C166" s="11" t="s">
        <v>391</v>
      </c>
      <c r="D166" s="15"/>
      <c r="E166" s="15" t="s">
        <v>12</v>
      </c>
      <c r="F166" s="31"/>
      <c r="G166" s="31"/>
      <c r="H166" s="31"/>
      <c r="I166" s="31"/>
      <c r="J166" s="15" t="s">
        <v>29</v>
      </c>
      <c r="K166" s="15" t="s">
        <v>21</v>
      </c>
      <c r="L166" s="102" t="s">
        <v>392</v>
      </c>
      <c r="M166" s="102">
        <v>44300</v>
      </c>
      <c r="N166" s="24" t="s">
        <v>393</v>
      </c>
      <c r="O166" s="25">
        <v>7890</v>
      </c>
      <c r="P166" s="25">
        <f>5564</f>
        <v>5564</v>
      </c>
      <c r="Q166" s="26"/>
    </row>
    <row r="167" spans="2:17" ht="42.75">
      <c r="B167" s="17" t="s">
        <v>280</v>
      </c>
      <c r="C167" s="11" t="s">
        <v>394</v>
      </c>
      <c r="D167" s="15"/>
      <c r="E167" s="15" t="s">
        <v>12</v>
      </c>
      <c r="F167" s="31"/>
      <c r="G167" s="31"/>
      <c r="H167" s="31"/>
      <c r="I167" s="31"/>
      <c r="J167" s="15" t="s">
        <v>20</v>
      </c>
      <c r="K167" s="15" t="s">
        <v>384</v>
      </c>
      <c r="L167" s="100">
        <v>5000291904</v>
      </c>
      <c r="M167" s="23">
        <v>44312</v>
      </c>
      <c r="N167" s="24">
        <v>44330</v>
      </c>
      <c r="O167" s="25">
        <v>3378</v>
      </c>
      <c r="P167" s="25">
        <v>3513.12</v>
      </c>
      <c r="Q167" s="26"/>
    </row>
    <row r="168" spans="2:17" ht="28.5">
      <c r="B168" s="39" t="s">
        <v>346</v>
      </c>
      <c r="C168" s="97" t="s">
        <v>410</v>
      </c>
      <c r="D168" s="15" t="s">
        <v>99</v>
      </c>
      <c r="E168" s="15"/>
      <c r="F168" s="100"/>
      <c r="G168" s="100"/>
      <c r="H168" s="100"/>
      <c r="I168" s="100"/>
      <c r="J168" s="15" t="s">
        <v>20</v>
      </c>
      <c r="K168" s="15" t="s">
        <v>14</v>
      </c>
      <c r="L168" s="101" t="s">
        <v>409</v>
      </c>
      <c r="M168" s="103">
        <v>44314</v>
      </c>
      <c r="N168" s="102">
        <v>45016</v>
      </c>
      <c r="O168" s="25">
        <v>7052.33</v>
      </c>
      <c r="P168" s="27">
        <f>4232.29</f>
        <v>4232.29</v>
      </c>
      <c r="Q168" s="27"/>
    </row>
    <row r="169" spans="2:17" ht="42.75">
      <c r="B169" s="63" t="s">
        <v>395</v>
      </c>
      <c r="C169" s="38" t="s">
        <v>396</v>
      </c>
      <c r="D169" s="15"/>
      <c r="E169" s="15" t="s">
        <v>99</v>
      </c>
      <c r="F169" s="31"/>
      <c r="G169" s="15"/>
      <c r="H169" s="31"/>
      <c r="I169" s="31"/>
      <c r="J169" s="15" t="s">
        <v>20</v>
      </c>
      <c r="K169" s="15" t="s">
        <v>123</v>
      </c>
      <c r="L169" s="100" t="s">
        <v>397</v>
      </c>
      <c r="M169" s="102">
        <v>44326</v>
      </c>
      <c r="N169" s="103">
        <v>44377</v>
      </c>
      <c r="O169" s="25">
        <v>550</v>
      </c>
      <c r="P169" s="25">
        <v>572</v>
      </c>
      <c r="Q169" s="26"/>
    </row>
    <row r="170" spans="2:17" ht="42.75">
      <c r="B170" s="118" t="s">
        <v>398</v>
      </c>
      <c r="C170" s="85" t="s">
        <v>399</v>
      </c>
      <c r="D170" s="15"/>
      <c r="E170" s="15" t="s">
        <v>99</v>
      </c>
      <c r="F170" s="31"/>
      <c r="G170" s="15"/>
      <c r="H170" s="31"/>
      <c r="I170" s="31"/>
      <c r="J170" s="15" t="s">
        <v>20</v>
      </c>
      <c r="K170" s="100" t="s">
        <v>15</v>
      </c>
      <c r="L170" s="100" t="s">
        <v>400</v>
      </c>
      <c r="M170" s="102">
        <v>44334</v>
      </c>
      <c r="N170" s="103" t="s">
        <v>401</v>
      </c>
      <c r="O170" s="25">
        <v>6037.4</v>
      </c>
      <c r="P170" s="25">
        <f>4766.9+1576.37</f>
        <v>6343.2699999999995</v>
      </c>
      <c r="Q170" s="26"/>
    </row>
    <row r="171" spans="2:17" ht="57">
      <c r="B171" s="119" t="s">
        <v>405</v>
      </c>
      <c r="C171" s="85" t="s">
        <v>404</v>
      </c>
      <c r="D171" s="15"/>
      <c r="E171" s="15" t="s">
        <v>99</v>
      </c>
      <c r="F171" s="31"/>
      <c r="G171" s="15"/>
      <c r="H171" s="31"/>
      <c r="I171" s="31"/>
      <c r="J171" s="15" t="s">
        <v>240</v>
      </c>
      <c r="K171" s="100" t="s">
        <v>403</v>
      </c>
      <c r="L171" s="100">
        <v>5000295047</v>
      </c>
      <c r="M171" s="102">
        <v>44343</v>
      </c>
      <c r="N171" s="103" t="s">
        <v>402</v>
      </c>
      <c r="O171" s="25">
        <v>29529.98</v>
      </c>
      <c r="P171" s="25"/>
      <c r="Q171" s="26"/>
    </row>
    <row r="172" spans="2:17" ht="42.75">
      <c r="B172" s="14" t="s">
        <v>406</v>
      </c>
      <c r="C172" s="11" t="s">
        <v>408</v>
      </c>
      <c r="D172" s="31"/>
      <c r="E172" s="31"/>
      <c r="F172" s="31"/>
      <c r="G172" s="31" t="s">
        <v>12</v>
      </c>
      <c r="H172" s="31"/>
      <c r="I172" s="31"/>
      <c r="J172" s="15" t="s">
        <v>20</v>
      </c>
      <c r="K172" s="15" t="s">
        <v>14</v>
      </c>
      <c r="L172" s="24" t="s">
        <v>407</v>
      </c>
      <c r="M172" s="66">
        <v>44301</v>
      </c>
      <c r="N172" s="23">
        <v>44322</v>
      </c>
      <c r="O172" s="25">
        <v>1100</v>
      </c>
      <c r="P172" s="25">
        <v>1200.68</v>
      </c>
      <c r="Q172" s="26"/>
    </row>
    <row r="173" spans="2:17" ht="42.75">
      <c r="B173" s="118" t="s">
        <v>375</v>
      </c>
      <c r="C173" s="38" t="s">
        <v>411</v>
      </c>
      <c r="D173" s="15"/>
      <c r="E173" s="15" t="s">
        <v>12</v>
      </c>
      <c r="F173" s="31"/>
      <c r="G173" s="15"/>
      <c r="H173" s="31"/>
      <c r="I173" s="31"/>
      <c r="J173" s="15" t="s">
        <v>20</v>
      </c>
      <c r="K173" s="15" t="s">
        <v>21</v>
      </c>
      <c r="L173" s="101">
        <v>5000296053</v>
      </c>
      <c r="M173" s="102">
        <v>44355</v>
      </c>
      <c r="N173" s="103">
        <v>44469</v>
      </c>
      <c r="O173" s="25">
        <v>1440</v>
      </c>
      <c r="P173" s="25"/>
      <c r="Q173" s="26"/>
    </row>
    <row r="174" spans="2:17" ht="71.25">
      <c r="B174" s="99" t="s">
        <v>40</v>
      </c>
      <c r="C174" s="11" t="s">
        <v>412</v>
      </c>
      <c r="D174" s="64"/>
      <c r="E174" s="15" t="s">
        <v>12</v>
      </c>
      <c r="F174" s="31"/>
      <c r="G174" s="31"/>
      <c r="H174" s="31"/>
      <c r="I174" s="31"/>
      <c r="J174" s="15" t="s">
        <v>20</v>
      </c>
      <c r="K174" s="100" t="s">
        <v>15</v>
      </c>
      <c r="L174" s="102" t="s">
        <v>413</v>
      </c>
      <c r="M174" s="102">
        <v>44361</v>
      </c>
      <c r="N174" s="24">
        <v>44469</v>
      </c>
      <c r="O174" s="25">
        <v>3251.16</v>
      </c>
      <c r="P174" s="25">
        <v>3514.51</v>
      </c>
      <c r="Q174" s="26"/>
    </row>
    <row r="175" spans="2:17" ht="57">
      <c r="B175" s="14" t="s">
        <v>414</v>
      </c>
      <c r="C175" s="11" t="s">
        <v>415</v>
      </c>
      <c r="D175" s="15"/>
      <c r="E175" s="15" t="s">
        <v>12</v>
      </c>
      <c r="F175" s="31"/>
      <c r="G175" s="31"/>
      <c r="H175" s="31"/>
      <c r="I175" s="31"/>
      <c r="J175" s="15" t="s">
        <v>20</v>
      </c>
      <c r="K175" s="15" t="s">
        <v>21</v>
      </c>
      <c r="L175" s="101">
        <v>5000297941</v>
      </c>
      <c r="M175" s="102">
        <v>44377</v>
      </c>
      <c r="N175" s="24" t="s">
        <v>22</v>
      </c>
      <c r="O175" s="25">
        <v>5632.7</v>
      </c>
      <c r="P175" s="25"/>
      <c r="Q175" s="26"/>
    </row>
    <row r="176" spans="2:17" ht="57">
      <c r="B176" s="14" t="s">
        <v>416</v>
      </c>
      <c r="C176" s="11" t="s">
        <v>417</v>
      </c>
      <c r="D176" s="15"/>
      <c r="E176" s="15" t="s">
        <v>12</v>
      </c>
      <c r="F176" s="31"/>
      <c r="G176" s="31"/>
      <c r="H176" s="31"/>
      <c r="I176" s="31"/>
      <c r="J176" s="15" t="s">
        <v>20</v>
      </c>
      <c r="K176" s="15" t="s">
        <v>21</v>
      </c>
      <c r="L176" s="101">
        <v>5000298047</v>
      </c>
      <c r="M176" s="102">
        <v>44378</v>
      </c>
      <c r="N176" s="24" t="s">
        <v>22</v>
      </c>
      <c r="O176" s="25">
        <v>2782.8</v>
      </c>
      <c r="P176" s="25"/>
      <c r="Q176" s="26"/>
    </row>
    <row r="177" spans="2:17" ht="42.75">
      <c r="B177" s="14" t="s">
        <v>251</v>
      </c>
      <c r="C177" s="11" t="s">
        <v>418</v>
      </c>
      <c r="D177" s="15"/>
      <c r="E177" s="15" t="s">
        <v>12</v>
      </c>
      <c r="F177" s="31"/>
      <c r="G177" s="31"/>
      <c r="H177" s="31"/>
      <c r="I177" s="31"/>
      <c r="J177" s="15" t="s">
        <v>20</v>
      </c>
      <c r="K177" s="15" t="s">
        <v>21</v>
      </c>
      <c r="L177" s="101">
        <v>5000298248</v>
      </c>
      <c r="M177" s="102">
        <v>44382</v>
      </c>
      <c r="N177" s="24" t="s">
        <v>22</v>
      </c>
      <c r="O177" s="25">
        <v>16650</v>
      </c>
      <c r="P177" s="25"/>
      <c r="Q177" s="26"/>
    </row>
    <row r="178" spans="2:17" ht="42.75">
      <c r="B178" s="14" t="s">
        <v>419</v>
      </c>
      <c r="C178" s="11" t="s">
        <v>420</v>
      </c>
      <c r="D178" s="15"/>
      <c r="E178" s="15" t="s">
        <v>12</v>
      </c>
      <c r="F178" s="31"/>
      <c r="G178" s="31"/>
      <c r="H178" s="31"/>
      <c r="I178" s="31"/>
      <c r="J178" s="15" t="s">
        <v>20</v>
      </c>
      <c r="K178" s="15" t="s">
        <v>14</v>
      </c>
      <c r="L178" s="101">
        <v>1760951</v>
      </c>
      <c r="M178" s="102">
        <v>44386</v>
      </c>
      <c r="N178" s="24">
        <v>44469</v>
      </c>
      <c r="O178" s="25">
        <v>1600</v>
      </c>
      <c r="P178" s="25"/>
      <c r="Q178" s="26"/>
    </row>
    <row r="179" spans="2:17" ht="28.5">
      <c r="B179" s="63" t="s">
        <v>421</v>
      </c>
      <c r="C179" s="38" t="s">
        <v>422</v>
      </c>
      <c r="D179" s="15"/>
      <c r="E179" s="15" t="s">
        <v>99</v>
      </c>
      <c r="F179" s="31"/>
      <c r="G179" s="15"/>
      <c r="H179" s="31"/>
      <c r="I179" s="31"/>
      <c r="J179" s="15" t="s">
        <v>20</v>
      </c>
      <c r="K179" s="15" t="s">
        <v>384</v>
      </c>
      <c r="L179" s="22">
        <v>5000298779</v>
      </c>
      <c r="M179" s="33">
        <v>44390</v>
      </c>
      <c r="N179" s="103" t="s">
        <v>22</v>
      </c>
      <c r="O179" s="25">
        <v>16618.22</v>
      </c>
      <c r="P179" s="25"/>
      <c r="Q179" s="26"/>
    </row>
    <row r="180" spans="2:17" ht="28.5">
      <c r="B180" s="63" t="s">
        <v>423</v>
      </c>
      <c r="C180" s="38" t="s">
        <v>424</v>
      </c>
      <c r="D180" s="15"/>
      <c r="E180" s="15" t="s">
        <v>99</v>
      </c>
      <c r="F180" s="31"/>
      <c r="G180" s="15"/>
      <c r="H180" s="31"/>
      <c r="I180" s="31"/>
      <c r="J180" s="15" t="s">
        <v>20</v>
      </c>
      <c r="K180" s="15" t="s">
        <v>21</v>
      </c>
      <c r="L180" s="22">
        <v>5000298806</v>
      </c>
      <c r="M180" s="33">
        <v>44391</v>
      </c>
      <c r="N180" s="103">
        <v>44459</v>
      </c>
      <c r="O180" s="25">
        <v>8500</v>
      </c>
      <c r="P180" s="25">
        <v>9136.65</v>
      </c>
      <c r="Q180" s="26"/>
    </row>
    <row r="181" spans="2:17" ht="29.25" customHeight="1">
      <c r="B181" s="9" t="s">
        <v>425</v>
      </c>
      <c r="C181" s="38" t="s">
        <v>426</v>
      </c>
      <c r="D181" s="15"/>
      <c r="E181" s="15" t="s">
        <v>99</v>
      </c>
      <c r="F181" s="31"/>
      <c r="G181" s="15"/>
      <c r="H181" s="31"/>
      <c r="I181" s="31"/>
      <c r="J181" s="15" t="s">
        <v>20</v>
      </c>
      <c r="K181" s="15" t="s">
        <v>21</v>
      </c>
      <c r="L181" s="22">
        <v>5000298964</v>
      </c>
      <c r="M181" s="33">
        <v>44392</v>
      </c>
      <c r="N181" s="103">
        <v>44515</v>
      </c>
      <c r="O181" s="25">
        <v>17000</v>
      </c>
      <c r="P181" s="25"/>
      <c r="Q181" s="26"/>
    </row>
    <row r="182" spans="2:17" ht="28.5">
      <c r="B182" s="104" t="s">
        <v>435</v>
      </c>
      <c r="C182" s="11" t="s">
        <v>427</v>
      </c>
      <c r="D182" s="15" t="s">
        <v>12</v>
      </c>
      <c r="E182" s="15"/>
      <c r="F182" s="31"/>
      <c r="G182" s="15"/>
      <c r="H182" s="31"/>
      <c r="I182" s="31"/>
      <c r="J182" s="15" t="s">
        <v>20</v>
      </c>
      <c r="K182" s="15" t="s">
        <v>380</v>
      </c>
      <c r="L182" s="100" t="s">
        <v>428</v>
      </c>
      <c r="M182" s="102">
        <v>44412</v>
      </c>
      <c r="N182" s="102">
        <v>44561</v>
      </c>
      <c r="O182" s="25">
        <v>9000</v>
      </c>
      <c r="P182" s="25"/>
      <c r="Q182" s="26"/>
    </row>
    <row r="183" spans="2:17" ht="42.75">
      <c r="B183" s="14" t="s">
        <v>429</v>
      </c>
      <c r="C183" s="11" t="s">
        <v>430</v>
      </c>
      <c r="D183" s="15"/>
      <c r="E183" s="15" t="s">
        <v>12</v>
      </c>
      <c r="F183" s="31"/>
      <c r="G183" s="31"/>
      <c r="H183" s="31"/>
      <c r="I183" s="31"/>
      <c r="J183" s="15" t="s">
        <v>20</v>
      </c>
      <c r="K183" s="15" t="s">
        <v>14</v>
      </c>
      <c r="L183" s="101">
        <v>5000300374</v>
      </c>
      <c r="M183" s="102">
        <v>44417</v>
      </c>
      <c r="N183" s="24">
        <v>44500</v>
      </c>
      <c r="O183" s="25">
        <v>900</v>
      </c>
      <c r="P183" s="25"/>
      <c r="Q183" s="26"/>
    </row>
    <row r="184" spans="2:17" ht="42.75">
      <c r="B184" s="63" t="s">
        <v>431</v>
      </c>
      <c r="C184" s="38" t="s">
        <v>432</v>
      </c>
      <c r="D184" s="15"/>
      <c r="E184" s="15" t="s">
        <v>99</v>
      </c>
      <c r="F184" s="31"/>
      <c r="G184" s="15"/>
      <c r="H184" s="31"/>
      <c r="I184" s="31"/>
      <c r="J184" s="15" t="s">
        <v>20</v>
      </c>
      <c r="K184" s="15" t="s">
        <v>21</v>
      </c>
      <c r="L184" s="100">
        <v>500300375</v>
      </c>
      <c r="M184" s="102">
        <v>44417</v>
      </c>
      <c r="N184" s="103">
        <v>44561</v>
      </c>
      <c r="O184" s="25">
        <v>10000</v>
      </c>
      <c r="P184" s="25">
        <v>10688</v>
      </c>
      <c r="Q184" s="26"/>
    </row>
    <row r="185" spans="2:17" ht="54.75" customHeight="1">
      <c r="B185" s="14" t="s">
        <v>105</v>
      </c>
      <c r="C185" s="85" t="s">
        <v>433</v>
      </c>
      <c r="D185" s="15"/>
      <c r="E185" s="15" t="s">
        <v>12</v>
      </c>
      <c r="F185" s="15"/>
      <c r="G185" s="15"/>
      <c r="H185" s="15"/>
      <c r="I185" s="15"/>
      <c r="J185" s="15" t="s">
        <v>20</v>
      </c>
      <c r="K185" s="100" t="s">
        <v>298</v>
      </c>
      <c r="L185" s="48" t="s">
        <v>434</v>
      </c>
      <c r="M185" s="120">
        <v>44419</v>
      </c>
      <c r="N185" s="24" t="s">
        <v>58</v>
      </c>
      <c r="O185" s="32">
        <v>5077.7</v>
      </c>
      <c r="P185" s="26"/>
      <c r="Q185" s="47"/>
    </row>
    <row r="186" spans="2:17" ht="28.5">
      <c r="B186" s="151" t="s">
        <v>436</v>
      </c>
      <c r="C186" s="85" t="s">
        <v>437</v>
      </c>
      <c r="D186" s="141"/>
      <c r="E186" s="141" t="s">
        <v>12</v>
      </c>
      <c r="F186" s="141"/>
      <c r="G186" s="141"/>
      <c r="H186" s="141"/>
      <c r="I186" s="141"/>
      <c r="J186" s="141" t="s">
        <v>20</v>
      </c>
      <c r="K186" s="143" t="s">
        <v>298</v>
      </c>
      <c r="L186" s="145" t="s">
        <v>438</v>
      </c>
      <c r="M186" s="147">
        <v>44421</v>
      </c>
      <c r="N186" s="149" t="s">
        <v>58</v>
      </c>
      <c r="O186" s="32">
        <v>36424.79</v>
      </c>
      <c r="P186" s="137"/>
      <c r="Q186" s="139"/>
    </row>
    <row r="187" spans="2:17" ht="14.25">
      <c r="B187" s="152"/>
      <c r="C187" s="9" t="s">
        <v>119</v>
      </c>
      <c r="D187" s="142"/>
      <c r="E187" s="142"/>
      <c r="F187" s="142"/>
      <c r="G187" s="142"/>
      <c r="H187" s="142"/>
      <c r="I187" s="142"/>
      <c r="J187" s="142"/>
      <c r="K187" s="144"/>
      <c r="L187" s="146"/>
      <c r="M187" s="148"/>
      <c r="N187" s="150"/>
      <c r="O187" s="32">
        <v>13112.92</v>
      </c>
      <c r="P187" s="138"/>
      <c r="Q187" s="140"/>
    </row>
    <row r="188" spans="2:17" ht="42.75">
      <c r="B188" s="18" t="s">
        <v>439</v>
      </c>
      <c r="C188" s="38" t="s">
        <v>440</v>
      </c>
      <c r="D188" s="100"/>
      <c r="E188" s="15" t="s">
        <v>12</v>
      </c>
      <c r="F188" s="100"/>
      <c r="G188" s="100"/>
      <c r="H188" s="100"/>
      <c r="I188" s="100"/>
      <c r="J188" s="15" t="s">
        <v>20</v>
      </c>
      <c r="K188" s="15" t="s">
        <v>14</v>
      </c>
      <c r="L188" s="100">
        <v>5000300871</v>
      </c>
      <c r="M188" s="103">
        <v>44428</v>
      </c>
      <c r="N188" s="103">
        <v>44469</v>
      </c>
      <c r="O188" s="44">
        <v>3000</v>
      </c>
      <c r="P188" s="27"/>
      <c r="Q188" s="27"/>
    </row>
    <row r="189" spans="2:17" ht="28.5">
      <c r="B189" s="14" t="s">
        <v>441</v>
      </c>
      <c r="C189" s="38" t="s">
        <v>442</v>
      </c>
      <c r="D189" s="15"/>
      <c r="E189" s="15" t="s">
        <v>12</v>
      </c>
      <c r="F189" s="15"/>
      <c r="G189" s="15"/>
      <c r="H189" s="15"/>
      <c r="I189" s="15"/>
      <c r="J189" s="15" t="s">
        <v>20</v>
      </c>
      <c r="K189" s="15" t="s">
        <v>21</v>
      </c>
      <c r="L189" s="48">
        <v>5000300985</v>
      </c>
      <c r="M189" s="120">
        <v>44431</v>
      </c>
      <c r="N189" s="103">
        <v>44561</v>
      </c>
      <c r="O189" s="121">
        <v>35396.14</v>
      </c>
      <c r="P189" s="26"/>
      <c r="Q189" s="47"/>
    </row>
    <row r="190" spans="2:17" ht="28.5">
      <c r="B190" s="63" t="s">
        <v>443</v>
      </c>
      <c r="C190" s="38" t="s">
        <v>444</v>
      </c>
      <c r="D190" s="15"/>
      <c r="E190" s="15" t="s">
        <v>99</v>
      </c>
      <c r="F190" s="31"/>
      <c r="G190" s="15"/>
      <c r="H190" s="31"/>
      <c r="I190" s="31"/>
      <c r="J190" s="15" t="s">
        <v>20</v>
      </c>
      <c r="K190" s="15" t="s">
        <v>21</v>
      </c>
      <c r="L190" s="100">
        <v>5000301188</v>
      </c>
      <c r="M190" s="102">
        <v>44434</v>
      </c>
      <c r="N190" s="103">
        <v>44454</v>
      </c>
      <c r="O190" s="44">
        <v>954</v>
      </c>
      <c r="P190" s="25">
        <v>1001.7</v>
      </c>
      <c r="Q190" s="26"/>
    </row>
    <row r="191" spans="2:17" ht="42.75">
      <c r="B191" s="99" t="s">
        <v>280</v>
      </c>
      <c r="C191" s="9" t="s">
        <v>446</v>
      </c>
      <c r="D191" s="31"/>
      <c r="E191" s="15" t="s">
        <v>12</v>
      </c>
      <c r="F191" s="31"/>
      <c r="G191" s="31"/>
      <c r="H191" s="31"/>
      <c r="I191" s="31"/>
      <c r="J191" s="15" t="s">
        <v>20</v>
      </c>
      <c r="K191" s="100" t="s">
        <v>21</v>
      </c>
      <c r="L191" s="101" t="s">
        <v>447</v>
      </c>
      <c r="M191" s="102">
        <v>44446</v>
      </c>
      <c r="N191" s="103" t="s">
        <v>448</v>
      </c>
      <c r="O191" s="25">
        <v>527.09</v>
      </c>
      <c r="P191" s="25"/>
      <c r="Q191" s="26"/>
    </row>
    <row r="192" spans="2:17" ht="42.75">
      <c r="B192" s="14" t="s">
        <v>108</v>
      </c>
      <c r="C192" s="11" t="s">
        <v>449</v>
      </c>
      <c r="D192" s="31"/>
      <c r="E192" s="15" t="s">
        <v>12</v>
      </c>
      <c r="F192" s="31"/>
      <c r="G192" s="31"/>
      <c r="H192" s="31"/>
      <c r="I192" s="31"/>
      <c r="J192" s="15" t="s">
        <v>20</v>
      </c>
      <c r="K192" s="15" t="s">
        <v>21</v>
      </c>
      <c r="L192" s="53" t="s">
        <v>450</v>
      </c>
      <c r="M192" s="56">
        <v>44456</v>
      </c>
      <c r="N192" s="24">
        <v>44459</v>
      </c>
      <c r="O192" s="25">
        <v>55637.3</v>
      </c>
      <c r="P192" s="25">
        <v>59546.59</v>
      </c>
      <c r="Q192" s="26"/>
    </row>
    <row r="193" spans="2:17" ht="71.25">
      <c r="B193" s="63" t="s">
        <v>451</v>
      </c>
      <c r="C193" s="38" t="s">
        <v>452</v>
      </c>
      <c r="D193" s="15"/>
      <c r="E193" s="15" t="s">
        <v>99</v>
      </c>
      <c r="F193" s="31"/>
      <c r="G193" s="15"/>
      <c r="H193" s="31"/>
      <c r="I193" s="31"/>
      <c r="J193" s="15" t="s">
        <v>20</v>
      </c>
      <c r="K193" s="100" t="s">
        <v>21</v>
      </c>
      <c r="L193" s="100">
        <v>5000304684</v>
      </c>
      <c r="M193" s="102">
        <v>44483</v>
      </c>
      <c r="N193" s="103">
        <v>44742</v>
      </c>
      <c r="O193" s="44">
        <v>10159.21</v>
      </c>
      <c r="P193" s="25"/>
      <c r="Q193" s="26"/>
    </row>
    <row r="194" spans="2:17" ht="28.5">
      <c r="B194" s="151" t="s">
        <v>453</v>
      </c>
      <c r="C194" s="122" t="s">
        <v>454</v>
      </c>
      <c r="D194" s="141"/>
      <c r="E194" s="141" t="s">
        <v>12</v>
      </c>
      <c r="F194" s="141"/>
      <c r="G194" s="141"/>
      <c r="H194" s="141"/>
      <c r="I194" s="141"/>
      <c r="J194" s="141" t="s">
        <v>20</v>
      </c>
      <c r="K194" s="143" t="s">
        <v>298</v>
      </c>
      <c r="L194" s="145" t="s">
        <v>455</v>
      </c>
      <c r="M194" s="147">
        <v>44508</v>
      </c>
      <c r="N194" s="149" t="s">
        <v>58</v>
      </c>
      <c r="O194" s="32">
        <v>33580.34</v>
      </c>
      <c r="P194" s="137"/>
      <c r="Q194" s="139"/>
    </row>
    <row r="195" spans="2:17" ht="14.25">
      <c r="B195" s="152"/>
      <c r="C195" s="9" t="s">
        <v>119</v>
      </c>
      <c r="D195" s="142"/>
      <c r="E195" s="142"/>
      <c r="F195" s="142"/>
      <c r="G195" s="142"/>
      <c r="H195" s="142"/>
      <c r="I195" s="142"/>
      <c r="J195" s="142"/>
      <c r="K195" s="144"/>
      <c r="L195" s="146"/>
      <c r="M195" s="148"/>
      <c r="N195" s="150"/>
      <c r="O195" s="49">
        <v>12088.92</v>
      </c>
      <c r="P195" s="138"/>
      <c r="Q195" s="140"/>
    </row>
    <row r="196" spans="2:17" ht="28.5">
      <c r="B196" s="99" t="s">
        <v>225</v>
      </c>
      <c r="C196" s="38" t="s">
        <v>456</v>
      </c>
      <c r="D196" s="31"/>
      <c r="E196" s="15" t="s">
        <v>12</v>
      </c>
      <c r="F196" s="31"/>
      <c r="G196" s="31"/>
      <c r="H196" s="31"/>
      <c r="I196" s="31"/>
      <c r="J196" s="15" t="s">
        <v>20</v>
      </c>
      <c r="K196" s="100" t="s">
        <v>21</v>
      </c>
      <c r="L196" s="101">
        <v>5000307329</v>
      </c>
      <c r="M196" s="102">
        <v>44516</v>
      </c>
      <c r="N196" s="103">
        <v>44561</v>
      </c>
      <c r="O196" s="25">
        <v>499.2</v>
      </c>
      <c r="P196" s="25"/>
      <c r="Q196" s="26"/>
    </row>
    <row r="197" spans="2:17" ht="57">
      <c r="B197" s="99" t="s">
        <v>457</v>
      </c>
      <c r="C197" s="11" t="s">
        <v>458</v>
      </c>
      <c r="D197" s="31"/>
      <c r="E197" s="15" t="s">
        <v>12</v>
      </c>
      <c r="F197" s="31"/>
      <c r="G197" s="31"/>
      <c r="H197" s="31"/>
      <c r="I197" s="31"/>
      <c r="J197" s="15" t="s">
        <v>240</v>
      </c>
      <c r="K197" s="100" t="s">
        <v>403</v>
      </c>
      <c r="L197" s="101">
        <v>5000308302</v>
      </c>
      <c r="M197" s="102">
        <v>44526</v>
      </c>
      <c r="N197" s="103" t="s">
        <v>402</v>
      </c>
      <c r="O197" s="25">
        <v>33200</v>
      </c>
      <c r="P197" s="25"/>
      <c r="Q197" s="26"/>
    </row>
    <row r="198" spans="2:17" ht="28.5">
      <c r="B198" s="63" t="s">
        <v>461</v>
      </c>
      <c r="C198" s="9" t="s">
        <v>460</v>
      </c>
      <c r="D198" s="126" t="s">
        <v>12</v>
      </c>
      <c r="E198" s="124"/>
      <c r="F198" s="124"/>
      <c r="G198" s="124"/>
      <c r="H198" s="124"/>
      <c r="I198" s="124"/>
      <c r="J198" s="64" t="s">
        <v>20</v>
      </c>
      <c r="K198" s="48" t="s">
        <v>14</v>
      </c>
      <c r="L198" s="64">
        <v>5000309601</v>
      </c>
      <c r="M198" s="127">
        <v>44537</v>
      </c>
      <c r="N198" s="127">
        <v>44680</v>
      </c>
      <c r="O198" s="25">
        <v>14350</v>
      </c>
      <c r="P198" s="125"/>
      <c r="Q198" s="79"/>
    </row>
    <row r="199" spans="2:17" ht="28.5">
      <c r="B199" s="63" t="s">
        <v>462</v>
      </c>
      <c r="C199" s="38" t="s">
        <v>463</v>
      </c>
      <c r="D199" s="15"/>
      <c r="E199" s="15" t="s">
        <v>99</v>
      </c>
      <c r="F199" s="31"/>
      <c r="G199" s="15"/>
      <c r="H199" s="31"/>
      <c r="I199" s="31"/>
      <c r="J199" s="15" t="s">
        <v>20</v>
      </c>
      <c r="K199" s="100" t="s">
        <v>21</v>
      </c>
      <c r="L199" s="100">
        <v>5000309686</v>
      </c>
      <c r="M199" s="102">
        <v>44539</v>
      </c>
      <c r="N199" s="103">
        <v>44560</v>
      </c>
      <c r="O199" s="44">
        <v>1018</v>
      </c>
      <c r="P199" s="25"/>
      <c r="Q199" s="26"/>
    </row>
    <row r="200" spans="2:17" ht="28.5">
      <c r="B200" s="104" t="s">
        <v>464</v>
      </c>
      <c r="C200" s="11" t="s">
        <v>465</v>
      </c>
      <c r="D200" s="15"/>
      <c r="E200" s="15" t="s">
        <v>12</v>
      </c>
      <c r="F200" s="31"/>
      <c r="G200" s="15"/>
      <c r="H200" s="31"/>
      <c r="I200" s="31"/>
      <c r="J200" s="15" t="s">
        <v>20</v>
      </c>
      <c r="K200" s="15" t="s">
        <v>21</v>
      </c>
      <c r="L200" s="100" t="s">
        <v>466</v>
      </c>
      <c r="M200" s="102">
        <v>44545</v>
      </c>
      <c r="N200" s="28" t="s">
        <v>22</v>
      </c>
      <c r="O200" s="25">
        <v>2387.56</v>
      </c>
      <c r="P200" s="25"/>
      <c r="Q200" s="26"/>
    </row>
    <row r="201" spans="2:17" ht="42.75">
      <c r="B201" s="14" t="s">
        <v>467</v>
      </c>
      <c r="C201" s="93" t="s">
        <v>468</v>
      </c>
      <c r="D201" s="15"/>
      <c r="E201" s="15" t="s">
        <v>12</v>
      </c>
      <c r="F201" s="31"/>
      <c r="G201" s="15"/>
      <c r="H201" s="31"/>
      <c r="I201" s="31"/>
      <c r="J201" s="70" t="s">
        <v>20</v>
      </c>
      <c r="K201" s="70" t="s">
        <v>21</v>
      </c>
      <c r="L201" s="101" t="s">
        <v>469</v>
      </c>
      <c r="M201" s="102">
        <v>44550</v>
      </c>
      <c r="N201" s="103">
        <v>44561</v>
      </c>
      <c r="O201" s="25">
        <v>30517.48</v>
      </c>
      <c r="P201" s="25"/>
      <c r="Q201" s="26"/>
    </row>
    <row r="202" spans="2:17" ht="38.25">
      <c r="B202" s="14" t="s">
        <v>470</v>
      </c>
      <c r="C202" s="128" t="s">
        <v>471</v>
      </c>
      <c r="D202" s="15"/>
      <c r="E202" s="15" t="s">
        <v>12</v>
      </c>
      <c r="F202" s="31"/>
      <c r="G202" s="15"/>
      <c r="H202" s="31"/>
      <c r="I202" s="31"/>
      <c r="J202" s="70" t="s">
        <v>20</v>
      </c>
      <c r="K202" s="70" t="s">
        <v>21</v>
      </c>
      <c r="L202" s="101" t="s">
        <v>472</v>
      </c>
      <c r="M202" s="102">
        <v>44552</v>
      </c>
      <c r="N202" s="103" t="s">
        <v>22</v>
      </c>
      <c r="O202" s="25">
        <v>16538.84</v>
      </c>
      <c r="P202" s="25"/>
      <c r="Q202" s="26"/>
    </row>
    <row r="203" spans="2:17" ht="42.75">
      <c r="B203" s="87" t="s">
        <v>196</v>
      </c>
      <c r="C203" s="93" t="s">
        <v>478</v>
      </c>
      <c r="D203" s="15"/>
      <c r="E203" s="15" t="s">
        <v>12</v>
      </c>
      <c r="F203" s="31"/>
      <c r="G203" s="15"/>
      <c r="H203" s="31"/>
      <c r="I203" s="31"/>
      <c r="J203" s="15" t="s">
        <v>20</v>
      </c>
      <c r="K203" s="15" t="s">
        <v>14</v>
      </c>
      <c r="L203" s="101" t="s">
        <v>479</v>
      </c>
      <c r="M203" s="102">
        <v>44560</v>
      </c>
      <c r="N203" s="103">
        <v>44926</v>
      </c>
      <c r="O203" s="25">
        <v>2450</v>
      </c>
      <c r="P203" s="25"/>
      <c r="Q203" s="26"/>
    </row>
    <row r="204" spans="2:17" ht="28.5">
      <c r="B204" s="63" t="s">
        <v>480</v>
      </c>
      <c r="C204" s="38" t="s">
        <v>481</v>
      </c>
      <c r="D204" s="15"/>
      <c r="E204" s="15" t="s">
        <v>12</v>
      </c>
      <c r="F204" s="31"/>
      <c r="G204" s="15"/>
      <c r="H204" s="31"/>
      <c r="I204" s="31"/>
      <c r="J204" s="15" t="s">
        <v>20</v>
      </c>
      <c r="K204" s="100" t="s">
        <v>21</v>
      </c>
      <c r="L204" s="100">
        <v>5000311796</v>
      </c>
      <c r="M204" s="102">
        <v>44560</v>
      </c>
      <c r="N204" s="103">
        <v>44591</v>
      </c>
      <c r="O204" s="44">
        <v>1816.06</v>
      </c>
      <c r="P204" s="25"/>
      <c r="Q204" s="26"/>
    </row>
  </sheetData>
  <sheetProtection/>
  <mergeCells count="242">
    <mergeCell ref="B151:B152"/>
    <mergeCell ref="D151:D152"/>
    <mergeCell ref="J151:J152"/>
    <mergeCell ref="K151:K152"/>
    <mergeCell ref="F151:F152"/>
    <mergeCell ref="H151:H152"/>
    <mergeCell ref="I151:I152"/>
    <mergeCell ref="P133:P134"/>
    <mergeCell ref="Q133:Q134"/>
    <mergeCell ref="I133:I134"/>
    <mergeCell ref="J133:J134"/>
    <mergeCell ref="K133:K134"/>
    <mergeCell ref="L133:L134"/>
    <mergeCell ref="M133:M134"/>
    <mergeCell ref="N133:N134"/>
    <mergeCell ref="B133:B134"/>
    <mergeCell ref="D133:D134"/>
    <mergeCell ref="E133:E134"/>
    <mergeCell ref="F133:F134"/>
    <mergeCell ref="G133:G134"/>
    <mergeCell ref="H133:H134"/>
    <mergeCell ref="B127:B128"/>
    <mergeCell ref="D127:D128"/>
    <mergeCell ref="E127:E128"/>
    <mergeCell ref="F127:F128"/>
    <mergeCell ref="G127:G128"/>
    <mergeCell ref="H127:H128"/>
    <mergeCell ref="I127:I128"/>
    <mergeCell ref="J127:J128"/>
    <mergeCell ref="K127:K128"/>
    <mergeCell ref="L127:L128"/>
    <mergeCell ref="M127:M128"/>
    <mergeCell ref="N127:N128"/>
    <mergeCell ref="L102:L103"/>
    <mergeCell ref="M102:M103"/>
    <mergeCell ref="O102:O103"/>
    <mergeCell ref="P102:P103"/>
    <mergeCell ref="P127:P128"/>
    <mergeCell ref="Q127:Q128"/>
    <mergeCell ref="Q102:Q103"/>
    <mergeCell ref="Q81:Q82"/>
    <mergeCell ref="H81:H82"/>
    <mergeCell ref="I81:I82"/>
    <mergeCell ref="J81:J82"/>
    <mergeCell ref="K81:K82"/>
    <mergeCell ref="L81:L82"/>
    <mergeCell ref="M81:M82"/>
    <mergeCell ref="O81:O82"/>
    <mergeCell ref="P81:P82"/>
    <mergeCell ref="B81:B82"/>
    <mergeCell ref="C81:C82"/>
    <mergeCell ref="D81:D82"/>
    <mergeCell ref="E81:E82"/>
    <mergeCell ref="F81:F82"/>
    <mergeCell ref="G81:G82"/>
    <mergeCell ref="O78:O79"/>
    <mergeCell ref="P78:P79"/>
    <mergeCell ref="Q78:Q79"/>
    <mergeCell ref="H78:H79"/>
    <mergeCell ref="I78:I79"/>
    <mergeCell ref="J78:J79"/>
    <mergeCell ref="K78:K79"/>
    <mergeCell ref="L78:L79"/>
    <mergeCell ref="M78:M79"/>
    <mergeCell ref="N78:N79"/>
    <mergeCell ref="B78:B79"/>
    <mergeCell ref="C78:C79"/>
    <mergeCell ref="D78:D79"/>
    <mergeCell ref="E78:E79"/>
    <mergeCell ref="F78:F79"/>
    <mergeCell ref="G78:G79"/>
    <mergeCell ref="P56:P57"/>
    <mergeCell ref="Q56:Q57"/>
    <mergeCell ref="I56:I57"/>
    <mergeCell ref="J56:J57"/>
    <mergeCell ref="K56:K57"/>
    <mergeCell ref="L56:L57"/>
    <mergeCell ref="M56:M57"/>
    <mergeCell ref="N56:N57"/>
    <mergeCell ref="B56:B57"/>
    <mergeCell ref="D56:D57"/>
    <mergeCell ref="E56:E57"/>
    <mergeCell ref="F56:F57"/>
    <mergeCell ref="G56:G57"/>
    <mergeCell ref="H56:H57"/>
    <mergeCell ref="P44:P45"/>
    <mergeCell ref="Q44:Q45"/>
    <mergeCell ref="I44:I45"/>
    <mergeCell ref="H44:H45"/>
    <mergeCell ref="G44:G45"/>
    <mergeCell ref="F44:F45"/>
    <mergeCell ref="E44:E45"/>
    <mergeCell ref="B44:B45"/>
    <mergeCell ref="D44:D45"/>
    <mergeCell ref="L44:L45"/>
    <mergeCell ref="M44:M45"/>
    <mergeCell ref="N44:N45"/>
    <mergeCell ref="K44:K45"/>
    <mergeCell ref="J44:J45"/>
    <mergeCell ref="H23:H24"/>
    <mergeCell ref="I23:I24"/>
    <mergeCell ref="J23:J24"/>
    <mergeCell ref="N23:N24"/>
    <mergeCell ref="O23:O24"/>
    <mergeCell ref="Q23:Q24"/>
    <mergeCell ref="B23:B24"/>
    <mergeCell ref="C23:C24"/>
    <mergeCell ref="D23:D24"/>
    <mergeCell ref="E23:E24"/>
    <mergeCell ref="F23:F24"/>
    <mergeCell ref="G23:G24"/>
    <mergeCell ref="O14:O15"/>
    <mergeCell ref="K23:K24"/>
    <mergeCell ref="Q14:Q15"/>
    <mergeCell ref="P14:P15"/>
    <mergeCell ref="N14:N15"/>
    <mergeCell ref="M14:M15"/>
    <mergeCell ref="L14:L15"/>
    <mergeCell ref="L23:L24"/>
    <mergeCell ref="M23:M24"/>
    <mergeCell ref="P23:P24"/>
    <mergeCell ref="B10:M10"/>
    <mergeCell ref="B14:B15"/>
    <mergeCell ref="C14:C15"/>
    <mergeCell ref="J14:J15"/>
    <mergeCell ref="D14:I14"/>
    <mergeCell ref="K14:K15"/>
    <mergeCell ref="Q49:Q50"/>
    <mergeCell ref="J49:J50"/>
    <mergeCell ref="K49:K50"/>
    <mergeCell ref="L49:L50"/>
    <mergeCell ref="M49:M50"/>
    <mergeCell ref="N49:N50"/>
    <mergeCell ref="P49:P50"/>
    <mergeCell ref="I49:I50"/>
    <mergeCell ref="B49:B50"/>
    <mergeCell ref="D49:D50"/>
    <mergeCell ref="E49:E50"/>
    <mergeCell ref="F49:F50"/>
    <mergeCell ref="G49:G50"/>
    <mergeCell ref="H49:H50"/>
    <mergeCell ref="B52:B53"/>
    <mergeCell ref="D52:D53"/>
    <mergeCell ref="E52:E53"/>
    <mergeCell ref="F52:F53"/>
    <mergeCell ref="G52:G53"/>
    <mergeCell ref="H52:H53"/>
    <mergeCell ref="Q52:Q53"/>
    <mergeCell ref="I52:I53"/>
    <mergeCell ref="J52:J53"/>
    <mergeCell ref="K52:K53"/>
    <mergeCell ref="L52:L53"/>
    <mergeCell ref="M52:M53"/>
    <mergeCell ref="N52:N53"/>
    <mergeCell ref="B54:B55"/>
    <mergeCell ref="D54:D55"/>
    <mergeCell ref="E54:E55"/>
    <mergeCell ref="F54:F55"/>
    <mergeCell ref="G54:G55"/>
    <mergeCell ref="H54:H55"/>
    <mergeCell ref="P54:P55"/>
    <mergeCell ref="Q54:Q55"/>
    <mergeCell ref="I54:I55"/>
    <mergeCell ref="J54:J55"/>
    <mergeCell ref="K54:K55"/>
    <mergeCell ref="L54:L55"/>
    <mergeCell ref="M54:M55"/>
    <mergeCell ref="N54:N55"/>
    <mergeCell ref="K85:K86"/>
    <mergeCell ref="L85:L86"/>
    <mergeCell ref="M85:M86"/>
    <mergeCell ref="B85:B86"/>
    <mergeCell ref="C85:C86"/>
    <mergeCell ref="D85:D86"/>
    <mergeCell ref="E85:E86"/>
    <mergeCell ref="F85:F86"/>
    <mergeCell ref="G85:G86"/>
    <mergeCell ref="E104:E106"/>
    <mergeCell ref="D104:D106"/>
    <mergeCell ref="G102:G103"/>
    <mergeCell ref="H85:H86"/>
    <mergeCell ref="I85:I86"/>
    <mergeCell ref="J85:J86"/>
    <mergeCell ref="H102:H103"/>
    <mergeCell ref="I102:I103"/>
    <mergeCell ref="B104:B106"/>
    <mergeCell ref="N104:N106"/>
    <mergeCell ref="M104:M106"/>
    <mergeCell ref="L104:L106"/>
    <mergeCell ref="K104:K106"/>
    <mergeCell ref="J104:J106"/>
    <mergeCell ref="I104:I106"/>
    <mergeCell ref="H104:H106"/>
    <mergeCell ref="G104:G106"/>
    <mergeCell ref="F104:F106"/>
    <mergeCell ref="K102:K103"/>
    <mergeCell ref="B102:B103"/>
    <mergeCell ref="C102:C103"/>
    <mergeCell ref="D102:D103"/>
    <mergeCell ref="E102:E103"/>
    <mergeCell ref="F102:F103"/>
    <mergeCell ref="J102:J103"/>
    <mergeCell ref="B142:B143"/>
    <mergeCell ref="D142:D143"/>
    <mergeCell ref="E142:E143"/>
    <mergeCell ref="F142:F143"/>
    <mergeCell ref="G142:G143"/>
    <mergeCell ref="H142:H143"/>
    <mergeCell ref="I142:I143"/>
    <mergeCell ref="J142:J143"/>
    <mergeCell ref="K142:K143"/>
    <mergeCell ref="L142:L143"/>
    <mergeCell ref="M142:M143"/>
    <mergeCell ref="N142:N143"/>
    <mergeCell ref="B186:B187"/>
    <mergeCell ref="D186:D187"/>
    <mergeCell ref="E186:E187"/>
    <mergeCell ref="F186:F187"/>
    <mergeCell ref="G186:G187"/>
    <mergeCell ref="H186:H187"/>
    <mergeCell ref="P186:P187"/>
    <mergeCell ref="Q186:Q187"/>
    <mergeCell ref="I186:I187"/>
    <mergeCell ref="J186:J187"/>
    <mergeCell ref="K186:K187"/>
    <mergeCell ref="L186:L187"/>
    <mergeCell ref="M186:M187"/>
    <mergeCell ref="N186:N187"/>
    <mergeCell ref="B194:B195"/>
    <mergeCell ref="D194:D195"/>
    <mergeCell ref="E194:E195"/>
    <mergeCell ref="F194:F195"/>
    <mergeCell ref="G194:G195"/>
    <mergeCell ref="H194:H195"/>
    <mergeCell ref="P194:P195"/>
    <mergeCell ref="Q194:Q195"/>
    <mergeCell ref="I194:I195"/>
    <mergeCell ref="J194:J195"/>
    <mergeCell ref="K194:K195"/>
    <mergeCell ref="L194:L195"/>
    <mergeCell ref="M194:M195"/>
    <mergeCell ref="N194:N195"/>
  </mergeCells>
  <printOptions horizontalCentered="1"/>
  <pageMargins left="0.2755905511811024" right="0.5511811023622047" top="0.2362204724409449" bottom="0.2755905511811024" header="0.15748031496062992" footer="0.15748031496062992"/>
  <pageSetup fitToHeight="1" fitToWidth="1" horizontalDpi="600" verticalDpi="600" orientation="landscape" paperSize="9" scale="5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Autonoma di Trento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PR01517</dc:creator>
  <cp:keywords/>
  <dc:description/>
  <cp:lastModifiedBy>Procopio Nicoletta</cp:lastModifiedBy>
  <cp:lastPrinted>2014-08-13T13:16:47Z</cp:lastPrinted>
  <dcterms:created xsi:type="dcterms:W3CDTF">2011-02-15T14:26:22Z</dcterms:created>
  <dcterms:modified xsi:type="dcterms:W3CDTF">2022-02-22T07:41:44Z</dcterms:modified>
  <cp:category/>
  <cp:version/>
  <cp:contentType/>
  <cp:contentStatus/>
</cp:coreProperties>
</file>