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8700" activeTab="0"/>
  </bookViews>
  <sheets>
    <sheet name="2022" sheetId="1" r:id="rId1"/>
    <sheet name="Foglio1" sheetId="2" r:id="rId2"/>
  </sheets>
  <definedNames>
    <definedName name="_xlnm.Print_Area" localSheetId="0">'2022'!$4:$15</definedName>
  </definedNames>
  <calcPr fullCalcOnLoad="1"/>
</workbook>
</file>

<file path=xl/sharedStrings.xml><?xml version="1.0" encoding="utf-8"?>
<sst xmlns="http://schemas.openxmlformats.org/spreadsheetml/2006/main" count="1078" uniqueCount="479">
  <si>
    <t>INCARICATO</t>
  </si>
  <si>
    <t>DATA
CONFERIMENTO
INCARICO</t>
  </si>
  <si>
    <r>
      <t xml:space="preserve">CORRISPETTIVO PREVISTO A CONTRATTO </t>
    </r>
    <r>
      <rPr>
        <sz val="10"/>
        <rFont val="Arial"/>
        <family val="2"/>
      </rPr>
      <t xml:space="preserve">(al netto di IVA e oneri sociali e fiscali) </t>
    </r>
  </si>
  <si>
    <t>TIPOLOGIA</t>
  </si>
  <si>
    <t>Collaborazione</t>
  </si>
  <si>
    <t>Rappresentanza in giudizio</t>
  </si>
  <si>
    <t>DATA FINE INCARICO</t>
  </si>
  <si>
    <t>EVENTUALI RIMBORSI</t>
  </si>
  <si>
    <t>Funzioni notarili</t>
  </si>
  <si>
    <t>Studio         Ricerca Consulenza</t>
  </si>
  <si>
    <t>ESTREMI ATTO DI INCARICO</t>
  </si>
  <si>
    <t>Formazione personale dipendente</t>
  </si>
  <si>
    <t>x</t>
  </si>
  <si>
    <t>RAGIONE DELL'INCARICO</t>
  </si>
  <si>
    <t>assenza personale con qualifica idonea</t>
  </si>
  <si>
    <t>mancanza di competenze sufficientemente specializzate</t>
  </si>
  <si>
    <t>L.P. 23/1990 - art. 39 sexies</t>
  </si>
  <si>
    <t>L.P. 04/2014 - art. 2</t>
  </si>
  <si>
    <t>Incarichi professionali</t>
  </si>
  <si>
    <t>PROCEDURA PER AFFIDAMENTO</t>
  </si>
  <si>
    <t>incarico diretto</t>
  </si>
  <si>
    <t>risorse insufficienti</t>
  </si>
  <si>
    <t>A conclusione lavori</t>
  </si>
  <si>
    <t>Conferimento incarico professionale per Coordinamento della Sicurezza in fase di Progettazione ed Esecuzione relativamente agli interventi di manutenzione straordinaria dell’edificio sede INAIL di via Gazzoletti a Trento</t>
  </si>
  <si>
    <t>0000578-17 PA_L378_07</t>
  </si>
  <si>
    <t>CRISTOFORETTI CLAUDIO</t>
  </si>
  <si>
    <t>confronto concorrenziale</t>
  </si>
  <si>
    <t>DELTA INFORMATICA</t>
  </si>
  <si>
    <t>Conferimento incarico per realizzazione modello di analisi dati tramite Qlink Sense- INTEGRAZIONE incarico di data 06/03/2017 prot. n. 000425-17PA_VARIE</t>
  </si>
  <si>
    <t>0002343-17 PA_VARIE</t>
  </si>
  <si>
    <t>DATA PRIMA PUBBLICAZIONE: 23/12/2016</t>
  </si>
  <si>
    <t>DEGASPERI STEFANO</t>
  </si>
  <si>
    <t>Conferimento incarico professionale per la redazione del progetto strutturale e l’attività di Coordinamento della sicurezza in fase di progettazione per il progetto di demolizione e ricostruzione del capannone in Località Giaroni p.ed. 396 in C.C. San Michele all’Adige (TN)</t>
  </si>
  <si>
    <t>0000287-18 PA_I042_06</t>
  </si>
  <si>
    <t>STUDIUM PROFESSIONISTI ASSOCIATI SRL</t>
  </si>
  <si>
    <t>MAGOTTI GIORGIO</t>
  </si>
  <si>
    <t>Conferimento incarico professionale per la Progettazione preliminare, definitiva, esecutiva delle opere edili comprensiva di relazione acustica per la demolizione e ricostruzione del capannone in Località Giaroni p.ed. 396 in C.C. San Michele all’Adige (TN)</t>
  </si>
  <si>
    <t>0000324-18 PA_I042_06</t>
  </si>
  <si>
    <t>Conferimento incarico professionale per la Progettazione definitiva ed esecutiva degli impianti tecnologici termico-idraulico-elettrico comprensiva di relazione energetica per la demolizione e ricostruzione del capannone in Località Giaroni p.ed. 396 in C.C. San Michele all’Adige (TN)</t>
  </si>
  <si>
    <t>0000350-18 PA_I042_06</t>
  </si>
  <si>
    <t>QSA CONSULTING</t>
  </si>
  <si>
    <t>Conferimento d’urgenza di incarico professionale per l’attività di consulenza tecnica in materia di salute e sicurezza e in materia antincendio ai sensi del D.Lgs.81/2008 e del D.M. 151/11 per l’edificio “EX Istituto scolastico Maria Bambina” p.ed. 1714 in C.C. Trento</t>
  </si>
  <si>
    <t>0001790-17PA_L378_20</t>
  </si>
  <si>
    <t>STUDIO TECNICO ASSOCIATO CR</t>
  </si>
  <si>
    <t>0002074-17 PA_F187_01</t>
  </si>
  <si>
    <t xml:space="preserve">conferimento incarico professionale per il servizio Direzione lavori, compresi misura e contabilità, liquidazione, prove e verifiche di accettazione in corso d'opera, assistenza al collaudo nonché assistenza ai lavori da parte di Ispettore di cantiere addetto anche alla misura e contabilità dei lavori per la nuova Sede Associazione APPM in via Manzoni a Trento. </t>
  </si>
  <si>
    <t>0000558-18 PA_L378_01</t>
  </si>
  <si>
    <t>Conferimento incarico professionale. - Redazione progetto per cambio di destinazione d’uso da ufficio a residenziale e progetto per ottenimento nulla osta reti p.ed. 1300 e 1304/4 siti in via Santa Croce in Trento - Coordinamento della sicurezza in fase di progettazione ed esecuzione per lavori di sistemazione aiuola e vialetto presso p.ed. 5063 in via del Brennero 165 in Trento</t>
  </si>
  <si>
    <t>0000667-18 PA_L378_10</t>
  </si>
  <si>
    <t>31/03/2018  - Conclusione lavori</t>
  </si>
  <si>
    <t>a collaudo avvenuto</t>
  </si>
  <si>
    <t xml:space="preserve">CORRISPETTIVO PAGATO </t>
  </si>
  <si>
    <t>Conferimento incarico professionale per Coordinatore Sicurezza in fase  di progettazione ed esecuzione per l'intervento di adeguamento dell'immobile p.ed. 1767 in C.C. Predazzo</t>
  </si>
  <si>
    <t>LUTZEMBERGER MARCO</t>
  </si>
  <si>
    <t xml:space="preserve">Conferimento di incarico professionale per redazione di progetto preliminare ed esecutivo, relazioni tecniche, rilievo del fabbricato, particolari costruttivi, computo metrico estimativo, elenco prezzi, richiesta offerta, Direzione Lavori, assistenza al collaudo per gli interventi afferenti la p.ed. 510 in C.C. Mezzolombardo (TN) </t>
  </si>
  <si>
    <t>0000844-18 PA_F187_01</t>
  </si>
  <si>
    <t>31.05.2018  - Collaudo avvenuto</t>
  </si>
  <si>
    <t>NICHELATTI OSCAR</t>
  </si>
  <si>
    <t>come da indicaizoni PAT ai sensi dell'art. 24 L.P. 26/93</t>
  </si>
  <si>
    <t>MOLINARO SILVIA</t>
  </si>
  <si>
    <t>0001351-18 PA_H528_01</t>
  </si>
  <si>
    <t>Conferimento incarico professionale con carattere di somma urgenza per progettazione riparazioni architravi prospetto EST, nuovo allaccio fognature acque bianche tettoia piscina e sbarrieramento architettonico due bagni presso Casa Raphael a Roncegno (TN)</t>
  </si>
  <si>
    <t>GB &amp; ASSOCIATI</t>
  </si>
  <si>
    <t>Conferimento di incarico professionale per progettazione impianti tecnologici, Direzione Lavori e contabilità lavori per adeguamento impianto antincendio con installazione impianto di accumulo e riserva acqua c/o scuola sita in edificio Ex Maria Bambina in Trento</t>
  </si>
  <si>
    <t>0001463-18 PA_L378_20</t>
  </si>
  <si>
    <t>FILIPPI STEFANO</t>
  </si>
  <si>
    <t>Conferimento incarico professionale per Coordinamento della sicurezza in fase di progettazione ed esecuzione relativamente ai lavori per adeguamento impianto antincendio a servizio dell’edificio sito in via Borsieri di Trento</t>
  </si>
  <si>
    <t>0001611-18 PA_L378_20</t>
  </si>
  <si>
    <t>0001913-18 PA_H330_05</t>
  </si>
  <si>
    <t>Progetto di Ampliamento del Polo Fieristico e Palasport di Riva del Garda – Integrazione alla Convenzione di data 19.02.2010 e successive modificazioni:variante opere per Parcheggio MM e aggiornamento documentazione progettuale esecutiva consegnata ai nuovi prezzari 2018 per progetto Parcheggio MM e Nuova Cabina Enel</t>
  </si>
  <si>
    <t>0001914-18 PA_H330_01</t>
  </si>
  <si>
    <t>Conferimento incarico professionale per suddivisione in due stralci distinti della progettazione definitiva ed esecutiva e Coordinamento della Sicurezza in fase di Progettazione degli interventi di Scavo Archeologico tra nuovo Padiglione G della Fiera e nuovo Palasport coordinamento della Sicurezza in fase di Esecuzione e Direzione Lavori per il solo Palasport – INTEGRAZIONE PER AGGIORNAMENTO PREZZI 2018</t>
  </si>
  <si>
    <r>
      <t xml:space="preserve">TERA Engineering s.r.l </t>
    </r>
    <r>
      <rPr>
        <i/>
        <sz val="11"/>
        <rFont val="Arial"/>
        <family val="2"/>
      </rPr>
      <t>(Paolo Grisenti)</t>
    </r>
  </si>
  <si>
    <r>
      <t xml:space="preserve">GB &amp; ASSOCIATI </t>
    </r>
    <r>
      <rPr>
        <i/>
        <sz val="11"/>
        <rFont val="Arial"/>
        <family val="2"/>
      </rPr>
      <t>(Lorenzo Bendinelli)</t>
    </r>
  </si>
  <si>
    <t xml:space="preserve">BERTOLANI ROBERTA </t>
  </si>
  <si>
    <t>Incarico professionale per formazione aziendale nel settore della contrattualistica pubblica</t>
  </si>
  <si>
    <t>0002357-18 PA_VARIE</t>
  </si>
  <si>
    <t>0002883-18 PA_L378_19</t>
  </si>
  <si>
    <t xml:space="preserve">Conferimento incarico professionale per la variazione tavolare e catastale della p.ed. 5063, p.t. 8972 (sede societaria) in C.C. Trento </t>
  </si>
  <si>
    <t>STUDIO TECNICO ASSOCIATO CARLI RONCADOR CARLI</t>
  </si>
  <si>
    <t>A sentenza o atto equipollente</t>
  </si>
  <si>
    <t>1° fase 30/06/18                  2° fase 31/10/2018</t>
  </si>
  <si>
    <t>X</t>
  </si>
  <si>
    <t>PONTALTI MAURO</t>
  </si>
  <si>
    <r>
      <rPr>
        <b/>
        <u val="single"/>
        <sz val="11"/>
        <rFont val="Arial"/>
        <family val="2"/>
      </rPr>
      <t>ELENCO DATI IN ADEMPIMENTO DELLE SEGUENTI NORMATIVE</t>
    </r>
    <r>
      <rPr>
        <b/>
        <sz val="11"/>
        <rFont val="Arial"/>
        <family val="2"/>
      </rPr>
      <t>:</t>
    </r>
  </si>
  <si>
    <r>
      <t xml:space="preserve">D.Lgs. 33/2013 e ss.mm. - art. 15-bis </t>
    </r>
    <r>
      <rPr>
        <u val="single"/>
        <sz val="11"/>
        <rFont val="Arial"/>
        <family val="2"/>
      </rPr>
      <t>(N.B.: per gli INCARICHI PROFESSIONALI antecedenti il 23/12/2016, data di entrata in vigore dell'obbligo di pubblicazione, si rimanda a quanto riportato nella sezione "Bandi di gara e contratti")</t>
    </r>
  </si>
  <si>
    <t>0001514-16PA_H018_03</t>
  </si>
  <si>
    <t>STUCCHI LUIGI</t>
  </si>
  <si>
    <t>Conferimento incarico professionale per collaudo tecnico amministrativo in corso d’opera inerente i lavori di realizzazione della nuova sede della APPM in via Manzoni a Trento</t>
  </si>
  <si>
    <t>0000502-19 PA_L378_01</t>
  </si>
  <si>
    <t>HELIOPOLIS 21 ARCHITETTI ASSOCIATI</t>
  </si>
  <si>
    <t xml:space="preserve">Conferimento incarico professionale per Coordinamento della Sicurezza in fase di Esecuzione, Direzione dei Lavori e Contabilità per gli interventi di Scavo Archeologico presso il nuovo Padiglione G della Fiera di Riva del Garda. </t>
  </si>
  <si>
    <t>0000595-19 PA_H330_01</t>
  </si>
  <si>
    <t>termine procedimento giudiziario al primo grado</t>
  </si>
  <si>
    <t>0000898 A</t>
  </si>
  <si>
    <t>Conferimento incarico professionale per assistenza giudiziale riferita all'avviso di accertamento n. T2A03SX02327/2018 notificato da Agenzia delle Entrate - Direzione Provinciale di Trento - relativamente al periodo d'imposta 2013.</t>
  </si>
  <si>
    <t>GIOVANARDI ANDREA</t>
  </si>
  <si>
    <t>SANTI RICCARDO</t>
  </si>
  <si>
    <t>Oneri riflessi</t>
  </si>
  <si>
    <t>0001531 A</t>
  </si>
  <si>
    <t xml:space="preserve">Conferimento incarico professionale per collaudo tecnico amministrativo inerente i lavori di adeguamento porzione est immobile p.ed. 1714 C.C. Trento, ex Convento Maria Bambina </t>
  </si>
  <si>
    <t>PILATI MARCELLO</t>
  </si>
  <si>
    <t>come da convenzione operativa con APSS di data  03/2016</t>
  </si>
  <si>
    <t>TOVAZZI FRANCO STUDIO DI INGEGNERIA</t>
  </si>
  <si>
    <t>incarico professionale per l'ottenimento delle autorizzazioni allo scarico reti acque bianche e nere, progettazione esecutiva e Direzione lavori nell'ambito dei lavori di realizzazione della nuova sede del Centro di Salute Mentale presso ex istituto scolastico Maria Bambina p.ed. 1714 c.c. Trento.</t>
  </si>
  <si>
    <t>0001565 A</t>
  </si>
  <si>
    <t>A conclusione lavori e collaudo avvenuto</t>
  </si>
  <si>
    <t>CRISTOFORI VITTORIO</t>
  </si>
  <si>
    <t>Conferimento incarico professionale per collaudo tecnico amministrativo inerente i lavori di adeguamento del capannone ex Alpefrutta a magazzino funzionale al Servizio Gestione Strade e al S.O.V.A della PAT sito in via del Rastel a San Cristoforo (Pergine Vasugana) – pp.ed. 437 347 e p.f. 259/1 C.C. Ischia</t>
  </si>
  <si>
    <t>0001818 A</t>
  </si>
  <si>
    <t>ANDERLE GIANCARLO</t>
  </si>
  <si>
    <t>Incarico per collaudo tecnico amministrativo inerente i lavori di ristrutturazione-restauro del maso e di costruzione di un nuovo capannone in località Maso delle Part a servizio della fondazione E. Mach in località Maso delle Part, p.ed. 498/1 in C.C. Mezzolombardo.</t>
  </si>
  <si>
    <t>0001862A</t>
  </si>
  <si>
    <t xml:space="preserve">Incarico di Direttore Lavori impianti elettrici per lavori di adeguamento del capannone ex Alpefrutta a magazzino funzionale al servizio gestione strade e al S.O.V.A. della PAT – via del Rastel San Cristoforo (Pergine Valsugana) ped 437-347 e pf 259/1 cc Ischia </t>
  </si>
  <si>
    <t>60 giorni dalla fine dei lavori</t>
  </si>
  <si>
    <t>PAOLAZZI DIEGO</t>
  </si>
  <si>
    <t>HENTSCHEL CHRISTIAN</t>
  </si>
  <si>
    <t>Conferimento incarico professionale per Direttore operativo geologo per l'esecuzione di lavori di "Adeguamento del capannone ex Alpefrutta a magazzino funzionale al servizio gestione strade e al S.O.V.A. della PAT - via del Rastel San Cristoforo Pergine Valsugana</t>
  </si>
  <si>
    <t>Conferimento di incarico professionale per collaudo statico nei  lavori di "Adeguamento del capannone ex Alpefrutta a magazzino funzionale al servizio gestione strade e al S.O.V.A. della PAT - via del Rastel San Cristoforo Pergine Valsugana</t>
  </si>
  <si>
    <t>ZANETTI ANDREA</t>
  </si>
  <si>
    <t>Conferimento incarico professionale per direzione lavori impianto termoidraulico  per l'esecuzione di lavori di "Adeguamento del capannone ex Alpefrutta a magazzino funzionale al servizio gestione strade e al S.O.V.A. della PAT - via del Rastel San Cristoforo Pergine Valsugana</t>
  </si>
  <si>
    <t>T&amp;D Ingegneri Associati</t>
  </si>
  <si>
    <t>Incarico professionale di Direzione dei Lavori per i lavori di “Ristrutturazione restauro del maso e di costruzione di un nuovo capannone a servizio della fondazione E. Mach in localita’ Maso delle Part p.ed. 498/1 in c.c. di Mezzolombardo”.</t>
  </si>
  <si>
    <t>0002014 A</t>
  </si>
  <si>
    <t>conclusione lavori</t>
  </si>
  <si>
    <t>MAGRONE MICHELE</t>
  </si>
  <si>
    <t xml:space="preserve">Conferimento incarico professionale per stesura APE per immobile Ex Alpefrutta sito in Pergine Valsugana </t>
  </si>
  <si>
    <t>MOSCHEN LUCIO</t>
  </si>
  <si>
    <t>Incarico professionale per progettazione definitiva ed esecutiva, piano di sicurezza e coordinamento, direzione lavori e coordinamento della sicurezza in progettazione ed esecuzione dei lavori di arredo interno di alcune camere dell’Hotel Villa Flora di Roncegno</t>
  </si>
  <si>
    <t>Incarico professionale per per progettazione definitiva ed esecutiva, piano di sicurezza e coordinamento, direzione lavori e coordinamento della sicurezza in progettazione ed esecuzione dei lavori di realizzazione di un sistema di impermeabilizzazione del tetto del salone delle danze presso Casa Raphael di Roncegno</t>
  </si>
  <si>
    <t xml:space="preserve">VOLTOLINI STEFANO </t>
  </si>
  <si>
    <t>BOMBARDELLI ERINO</t>
  </si>
  <si>
    <t>Conferimento incarico professionale per direzione lavori strutture  nell'esecuzione di lavori di "Adeguamento del capannone ex Alpefrutta a magazzino funzionale al servizio gestione strade e al S.O.V.A. della PAT - via del Rastel San Cristoforo Pergine Valsugana</t>
  </si>
  <si>
    <t>FOLLADOR MARGHERITA</t>
  </si>
  <si>
    <t>Conferimento incarico professionale per Direttore operativo edile e contabilità  nell'esecuzione di lavori di "Adeguamento del capannone ex Alpefrutta a magazzino funzionale al servizio gestione strade e al S.O.V.A. della PAT - via del Rastel San Cristoforo Pergine Valsugana</t>
  </si>
  <si>
    <t>Conferimento di incarico professionale per la redazione della relazione idrogeologica inerente l’intervento di scarico reti acque bianche e nere e relativa Direzione Operativa, nell’ambito dei lavori di realizzazione della nuova sede del Centro di Salute mentale presso Ex Istituto scolastico Maria Bambina p.ed. 1714 in C.C. Trento</t>
  </si>
  <si>
    <t>0002200A</t>
  </si>
  <si>
    <t>fine lavori</t>
  </si>
  <si>
    <t>IURE SRL</t>
  </si>
  <si>
    <t>Conferimento incarico professionale per assistenza al RUP, superivsione e coordinamento della D.L e CSE durante i lavori al Polo Fieristico, Padiglione G e nuovo Palasport di Riva del Garda</t>
  </si>
  <si>
    <t>ROSSI CORRADO</t>
  </si>
  <si>
    <t>Conferimento incarico professionale per assistenza al RUP, superivsione e coordinamento della D.L e CSE durante i lavori al Palacongressi e tatro a Riva del Garda</t>
  </si>
  <si>
    <t>STUDIO KOMPAS S.R.L.S</t>
  </si>
  <si>
    <t>0002440A</t>
  </si>
  <si>
    <t>Incarico professionale di Coordinatore per la sicurezza nell'ambito dei lavori di “Ristrutturazione-restauro del maso e di costruzione di un nuovo capannone a servizio della fondazione E. Mach in località Maso delle Part p.ed. 498/1 in c.c. di Mezzolombardo”.</t>
  </si>
  <si>
    <t>FACCIOLI CLAUDIO</t>
  </si>
  <si>
    <t>Conferimento di incarico professionale di assistenza giudiziale per accertamento tecnico preventivo relativo ai danni ad immobile Muse di Trento</t>
  </si>
  <si>
    <t>0002528A</t>
  </si>
  <si>
    <t>Conferimento incarico professionale per redazione di un piano d’indagini, la gestione delle autorizzazioni per l’esecuzione delle prove ed assistenza alle prove, la relazione geotecnica ai fini della caratterizzazione geotecnica del rilevato, per la valutazione della capacità portante della strada arginale sinistra del fiume Adige, individuata dalle pp.ff. demaniali 3509 C.C. Lavis e 557/5 C.C. San Michele all’Adige, ai fini dell’accesso all’area oggetto della “Demolizione e ricostruzione edificio su diverso sedime con ampliamento volumetrico – edificio p.ed. 396 C.C. San Michele – località Prà dei Giaroni – altre particelle coinvolte p.ed. 397 e p.f. 565/8 C.C. San Michele</t>
  </si>
  <si>
    <t>Incarico professionale per predisposizione Attestato Prestazione Energetica di un nuovo capannone a servizio della fondazione E. Mach in località Maso delle Part p.ed. 498/1 in c.c. di Mezzolombardo.</t>
  </si>
  <si>
    <t>MORANDINI MICHELE</t>
  </si>
  <si>
    <t>Conferimento incarico per assistenza fiscale ed amministrativa anni 2020-2021</t>
  </si>
  <si>
    <t>Incarico professionale per progettazione definitiva ed esecutiva, coordinamento della sicurezza in fase di progettazione ed esecuzione, direzione lavori relativi al ripristino di parte della copertura dell’immobile denominato “Casa Bresciani” ad Arco (TN) e valutazione dell’idoneità statica delle coperture.</t>
  </si>
  <si>
    <t>Fine Lavori</t>
  </si>
  <si>
    <r>
      <t xml:space="preserve">TIS ENGINEERING </t>
    </r>
    <r>
      <rPr>
        <i/>
        <sz val="11"/>
        <rFont val="Arial"/>
        <family val="2"/>
      </rPr>
      <t>(Stefano Boscherini)</t>
    </r>
  </si>
  <si>
    <t>Conferimento incarico per assistenza legale sotto soglia in materia di diritto amministrativo</t>
  </si>
  <si>
    <t>STUDIO LEGALE FINOCCHIARO FORMENTIN SARACCO E ASSOCIATI</t>
  </si>
  <si>
    <t>Conferimento incarico  per assistenza legale sopra soglia in materia di diritto amministrativo</t>
  </si>
  <si>
    <t>STUDIO LEGALE ASSOCIATO PORCARI VECLI</t>
  </si>
  <si>
    <t>Conferimento incarico per formazione dipendenti sulla sicurezza nell'ambito dei cantierei pubblici</t>
  </si>
  <si>
    <t>SEIDUESEI Org S.r.L</t>
  </si>
  <si>
    <t>0000150A</t>
  </si>
  <si>
    <t>Incarico professionale per progettazione definitiva ed esecutiva, piano di sicurezza e coordinamento, direzione lavori e coordinamento della sicurezza in progettazione ed esecuzione dei lavori di arredo interno di alcune camere dell’Hotel Villa Flora di Roncegno. Integrazione per pratiche di regolarizzazione urbanistica</t>
  </si>
  <si>
    <t>Conferimento incarico  per servizio di adeguamento della documentazione in materia di privacy alla normativa vigente - regolamento (UE) n. 2016/679 (GDPR) - e di consulenza manutenzione periodica</t>
  </si>
  <si>
    <t>GIULIANI LORENZO</t>
  </si>
  <si>
    <t>Conferimento incarico professionale per progettazione definitiva ed esecutiva, coordinamento della sicurezza in fase di esecuzione per i lavori di rifacimento pilastro presso immobile in via Bezzecca a Trento e relative pratiche edilizie</t>
  </si>
  <si>
    <t>MAINI PIETRO</t>
  </si>
  <si>
    <t>Incarico professionale per la valutazione dell’impatto acustico delle UTA, ai fini della verifica del rispetto dei limiti della Legge 447/95 e DPCM 14/11/1997, presso il presidio ospedaliero di Mezzolombardo.</t>
  </si>
  <si>
    <t>0000207A</t>
  </si>
  <si>
    <t>VERONESI IVAN</t>
  </si>
  <si>
    <t>Conferimento incarico professionale di Coordinatore per la sicurezza in fase di esecuzione per l’esecuzione dell’opera di “cambio di destinazione d’uso da appartamento ad ufficio del Consiglio Provinciale dell’appartamento sito al IV e V piano di Palazzo Nicolodi p.ed. 833/2 p.m. 1 sub. 12 C.C. in Trento”.</t>
  </si>
  <si>
    <t>VISINTAINER LORENZA</t>
  </si>
  <si>
    <t>Conferimento incarico professionale per  la redazione dell’Attestato di Prestazione Energetica – APE – per l’esecuzione dell’opera di “cambio di destinazione d’uso da appartamento ad ufficio del Consiglio Provinciale dell’appartamento sito al IV e V piano di Palazzo Nicolodi p.ed. 833/2 p.m. 1 sub. 12 C.C. in Trento”.</t>
  </si>
  <si>
    <t>MARZARI ACHILLE</t>
  </si>
  <si>
    <t>Conferimento incarico professionale di Direttore Lavori per l’esecuzione dell’opera di “cambio di destinazione d’uso da appartamento ad ufficio del Consiglio Provinciale dell’appartamento sito al IV e V piano di Palazzo Nicolodi p.ed. 833/2 p.m. 1 sub. 12 C.C. in Trento</t>
  </si>
  <si>
    <t>NADALINI LUCA (Studio Ass.to TEC.SA)</t>
  </si>
  <si>
    <t>FRANZOSO MIRKO</t>
  </si>
  <si>
    <t>Conferimento incarico professionale per uno studio di fattibilità di un edificio ad uso principalmente residenziale inserito nell’area Ex-Coni in Madonna di Campiglio</t>
  </si>
  <si>
    <t>0000210-18 PA_H612_01</t>
  </si>
  <si>
    <t>Incarico professionale di Collaudo Statico (D.P.R. 380/01 art. 67) inerente ai lavori di “ristrutturazione – restauro del Maso e di costruzione di un nuovo capannone in località Maso delle Part a servizio della Fondazione E. Mach, in località Maso delle Part, p.ed. 498/1 in C.C. Mezzolombardo”.</t>
  </si>
  <si>
    <t>TIEFENTHALER MASSIMO</t>
  </si>
  <si>
    <t>SALVETTI DANIELA</t>
  </si>
  <si>
    <t>termine procedimento giudiziario</t>
  </si>
  <si>
    <t>0000528A</t>
  </si>
  <si>
    <t>Conferimento incarico per Consulenza Tecnica di Parte inerente alle problematiche edili dell’immobile sede del MUSE di Trento</t>
  </si>
  <si>
    <t>Incarico professionale di Coordinatore per la Sicurezza in fase di Esecuzione ( D.Lgs. 81/2008) inerente ai lavori di “sistemazione interna ed adeguamento normativo dell’immobile individuato dalla p.ed. 1265 C.C. Ala /TN denominato palazzina uffici”</t>
  </si>
  <si>
    <t>CIOLA EMANUELE</t>
  </si>
  <si>
    <r>
      <t xml:space="preserve">ECCHER ANDREA </t>
    </r>
    <r>
      <rPr>
        <i/>
        <sz val="11"/>
        <rFont val="Arial"/>
        <family val="2"/>
      </rPr>
      <t>(Studio ass.to Artecno)</t>
    </r>
  </si>
  <si>
    <t>Termine procedimento</t>
  </si>
  <si>
    <t>Eventuale success fee</t>
  </si>
  <si>
    <t>Fase stragiudiziale</t>
  </si>
  <si>
    <t>0000725A</t>
  </si>
  <si>
    <t>Conferimento incarico professionale per assistenza giudiziale riferita all'avviso di accertamento n. T2A03SX01815/2019 notificato da Agenzia delle Entrate - Direzione Provinciale di Trento - relativamente al periodo d'imposta 2014.</t>
  </si>
  <si>
    <t>Incarico sospeso</t>
  </si>
  <si>
    <t>SALVATI SARA</t>
  </si>
  <si>
    <t>Incarico professionale di Coordinatore per la sicurezza in fase di esecuzione nell'ambito dei lavori di adeguamento capannone "Ex Alpefrutta"</t>
  </si>
  <si>
    <t>Confronto concorrenziale</t>
  </si>
  <si>
    <t>0000961A</t>
  </si>
  <si>
    <t>Incarico professionale per progettazione definitiva ed esecutiva, coordinamento della sicurezza in fase di progettazione d esecuzione, direzione lavori relativi agli interventi alla copertura del vano scale del blocco uffici dell'immobile MUSE</t>
  </si>
  <si>
    <t>31.01.2021</t>
  </si>
  <si>
    <t>Incarico professionale per  Collaudo Statico (D.P.R. 380/01 art. 67) inerente ai lavori di “indagine archeologica propedeutica ai lavori di ampliamento del Polo Fieristico in località Baltera a Riva del Garda</t>
  </si>
  <si>
    <r>
      <t>FONTANA &amp; LOTTI LORENZI INGEGNERI ASSOCIATI</t>
    </r>
    <r>
      <rPr>
        <i/>
        <sz val="11"/>
        <rFont val="Arial"/>
        <family val="2"/>
      </rPr>
      <t xml:space="preserve"> (Davide Lorenzi)</t>
    </r>
  </si>
  <si>
    <r>
      <t xml:space="preserve">Conferimento incarico professionale per </t>
    </r>
    <r>
      <rPr>
        <sz val="11"/>
        <color indexed="8"/>
        <rFont val="Arial"/>
        <family val="2"/>
      </rPr>
      <t>Coordinamento della sicurezza in fase di progettazione ed esecuzione relativamente ai lavori per adeguamento impianto antincendio a servizio dell’edificio sito in via Borsieri di Trento. INTEGRAZIONE</t>
    </r>
  </si>
  <si>
    <t>0001131A</t>
  </si>
  <si>
    <t>25.06.2020</t>
  </si>
  <si>
    <r>
      <t>STUDIO DI INGEGNERIA BURLI GENONI ASSOCIATI (</t>
    </r>
    <r>
      <rPr>
        <i/>
        <sz val="11"/>
        <rFont val="Arial"/>
        <family val="2"/>
      </rPr>
      <t>Gianni Burli)</t>
    </r>
  </si>
  <si>
    <r>
      <t xml:space="preserve">Conferimento incarico professionale per </t>
    </r>
    <r>
      <rPr>
        <sz val="11"/>
        <color indexed="8"/>
        <rFont val="Arial"/>
        <family val="2"/>
      </rPr>
      <t>progettazione definitiva ed esecutiva della nuova centrale termica dell’Ex Convento Maria Bambina, sito in via Borsieri a Trento</t>
    </r>
  </si>
  <si>
    <t>MICHELETTI CESARE</t>
  </si>
  <si>
    <t>MARCHI PAOLO</t>
  </si>
  <si>
    <t>Incarico professionale per la redazione di relazione idrogeologica  e supporto geologico durante i lavori di ampliamento del Palacongressi e nuovo teatro in Riva del Garda</t>
  </si>
  <si>
    <t>Conferimento incarico professionale per Coordinamento della sicurezza in fase di progettazione ed esecuzione relativamente ai lavori per adeguamento impianto antincendio a servizio dell’edificio sito in via Borsieri di Trento. ADEGUAMENTO PARCELLA</t>
  </si>
  <si>
    <t>0001784A</t>
  </si>
  <si>
    <t>Conferimento incarico professionale per la redazione della certificazione di conformità di edifici esistenti o dichiarazione di agibilità ed allegati necessari per la p.ed. 510 in C.C. Mezzolombardo (TN)</t>
  </si>
  <si>
    <t>CAVALIERI MARCO</t>
  </si>
  <si>
    <t>Conferimento incarico di Collaudatore Statico in corso d'opera nell'ambito dei lavori di "Ampliamento del Polo Congressuale di Riva del Garda Opera 1"</t>
  </si>
  <si>
    <t xml:space="preserve">A conclusione lavori </t>
  </si>
  <si>
    <t>PAES ENGINEERING SRL</t>
  </si>
  <si>
    <t>Conferimento incarico per redazione APE - Attestato Prestazione Energetica - Palacongressi Riva del Garda</t>
  </si>
  <si>
    <t>FARINA STEFANO</t>
  </si>
  <si>
    <t>COSER MASSIMILIANO</t>
  </si>
  <si>
    <t>BIO ENGINEERING SRL</t>
  </si>
  <si>
    <t>Incarico professionale per redazione del progetto dell’impianto di illuminazione esterna dello stabilimento denominato Levico Acque a Levico</t>
  </si>
  <si>
    <t>0002622A</t>
  </si>
  <si>
    <t xml:space="preserve">Conferimento incarico professionale per collaudo tecnico amministrativo in corso d’opera per i lavori di “Ampliamento del Polo Congressuale in Riva del Garda </t>
  </si>
  <si>
    <t>SIMONETTI PAOLO</t>
  </si>
  <si>
    <t>Conferimento incarico professionale per Direttore operativo strutture, ispettore di cantiere, misura e contabilità lavori e assistenza opere edili nell’ambito dei lavori di “Riqualificazione del complesso delle Terme di Garniga</t>
  </si>
  <si>
    <t xml:space="preserve">Incarico professionale di Collaudo Statico (D.P.R. 380/01 art. 67) inerente ai lavori di “riqualificazione del complesso delle Terme di Garniga” </t>
  </si>
  <si>
    <t>STUDIO TECNICO ING. LORENZO CESTARI</t>
  </si>
  <si>
    <t>BOLEGO FILIBERTO</t>
  </si>
  <si>
    <t>Conferimento incarico professionale per collaudo tecnico amministrativo in corso d’opera per i lavori di “Riqualificazione complesso delle Terme di Garniga” (TN)</t>
  </si>
  <si>
    <t>come da indicazIoni PAT ai sensi dell'art. 24 L.P. 26/93</t>
  </si>
  <si>
    <t>0002816A</t>
  </si>
  <si>
    <t>VIOLA ALESSANDRA</t>
  </si>
  <si>
    <t>Conferimento incarico professionale per il servizio di valutazione del Piano Family nella fase di Mantenimento della certificazione Family Audit.</t>
  </si>
  <si>
    <t>0002899A</t>
  </si>
  <si>
    <r>
      <t xml:space="preserve">T.E.S.I. ENGINEERING SRL </t>
    </r>
    <r>
      <rPr>
        <i/>
        <sz val="11"/>
        <rFont val="Arial"/>
        <family val="2"/>
      </rPr>
      <t>(Lorenzo Strauss)</t>
    </r>
  </si>
  <si>
    <t>Incarico professionale di direttore operativo, ispettore di cantiere, assistenza al collaudo impianti, predisposizione pratiche antincendio nell’ambito dei lavori di “riqualificazione del complesso delle Terme di Garniga” (TN)</t>
  </si>
  <si>
    <t>Risorse insufficienti</t>
  </si>
  <si>
    <t xml:space="preserve">STUDIO TECNICO ASSOCIATO GEOM. ARMANDO E RICCARDO VAIA </t>
  </si>
  <si>
    <t>Conferimento incarico professionale per servizi di rilievo, restituzione dati, redazione di piano divisionale e accatastamento della p.ed. 997/1 in C.C. Cavalese</t>
  </si>
  <si>
    <t>0000220-18 PA_C372_05</t>
  </si>
  <si>
    <r>
      <t xml:space="preserve">MOLINARO SILVIA </t>
    </r>
    <r>
      <rPr>
        <i/>
        <sz val="11"/>
        <rFont val="Arial"/>
        <family val="2"/>
      </rPr>
      <t>(Dna Studio)</t>
    </r>
  </si>
  <si>
    <r>
      <t xml:space="preserve">SAITRE S.r.l </t>
    </r>
    <r>
      <rPr>
        <i/>
        <sz val="11"/>
        <rFont val="Arial"/>
        <family val="2"/>
      </rPr>
      <t>(Moratelli Bruno)</t>
    </r>
  </si>
  <si>
    <r>
      <t>MOLINARO SILVIA</t>
    </r>
    <r>
      <rPr>
        <i/>
        <sz val="11"/>
        <rFont val="Arial"/>
        <family val="2"/>
      </rPr>
      <t xml:space="preserve"> </t>
    </r>
  </si>
  <si>
    <r>
      <t xml:space="preserve">Studio Associato Geologia Applicata </t>
    </r>
    <r>
      <rPr>
        <i/>
        <sz val="11"/>
        <rFont val="Arial"/>
        <family val="2"/>
      </rPr>
      <t>(Dott. Geol. Lorenzo Cadrobbi)</t>
    </r>
  </si>
  <si>
    <r>
      <t>I</t>
    </r>
    <r>
      <rPr>
        <sz val="11"/>
        <rFont val="Arial"/>
        <family val="2"/>
      </rPr>
      <t xml:space="preserve">ncarico professionale di Direttore Lavori inerente i lavori di “sistemazione interna ed adeguamento normativo dell’immobile individuato dalla p.ed. 1265 C.C. Ala /TN denominato palazzina uffici”. </t>
    </r>
    <r>
      <rPr>
        <u val="single"/>
        <sz val="11"/>
        <color indexed="8"/>
        <rFont val="Arial"/>
        <family val="2"/>
      </rPr>
      <t xml:space="preserve">INTEGRAZIONE </t>
    </r>
  </si>
  <si>
    <t>0000184A</t>
  </si>
  <si>
    <t>31/03/20201</t>
  </si>
  <si>
    <t>0000239A</t>
  </si>
  <si>
    <t>Conferimento di incarico professionale per progettazione impianti tecnologici per adeguamento impianto antincendio con installazione impianto di accumulo e riserva acqua c/o scuola sita in edificio Ex Maria Bambina in Trento. 2 ^ integrazione</t>
  </si>
  <si>
    <t>STUDIO GB TECNICI ASSOCIATI</t>
  </si>
  <si>
    <t>0000245A</t>
  </si>
  <si>
    <t>Conferimento incarico professionale per la redazione di perizie di stima su immobili di proprietà di Patrimonio del Trentino S.p.A. per svalutazioni di bilancio.</t>
  </si>
  <si>
    <t>FOX ALESSANDRO</t>
  </si>
  <si>
    <t>0000249A</t>
  </si>
  <si>
    <t>Conferimento incarico professionale per assistenza giudiziale riferita all’avviso di accertamento n. T2A03MB01011/2020 notificato da Agenzia delle Entrate - Direzione Provinciale di Trento – relativamente al periodo d’imposta 2015.</t>
  </si>
  <si>
    <t>0000269A</t>
  </si>
  <si>
    <t>Incarico professionale di Coordinatore per la Sicurezza in fase di Esecuzione ( D.Lgs. 81/2008) inerente ai lavori di “sistemazione interna ed adeguamento normativo dell’immobile individuato dalla p.ed. 1265 C.C. Ala /TN denominato palazzina uffici”. INTEGRAZIONE</t>
  </si>
  <si>
    <t>Conferimento incarico professionale per Coordinatore della Sicurezza in fase di progettazione e in fase di esecuzione relativo alla sostituzione delle caldaie nella centrale termica esistente presso la p.ed. 1714 C.C. Trento, ex Convento Suore Maria Bambina</t>
  </si>
  <si>
    <r>
      <t>STUDIO DI INGEGNERIA BURLI GENONI ASSOCIATI (ing.</t>
    </r>
    <r>
      <rPr>
        <i/>
        <sz val="11"/>
        <rFont val="Arial"/>
        <family val="2"/>
      </rPr>
      <t xml:space="preserve"> Genoni)</t>
    </r>
  </si>
  <si>
    <t>31.12.2021</t>
  </si>
  <si>
    <t>Conferimento incarico professionale di Direttore Lavori e contabilità lavori collegati alla sostituzione delle caldaie nella centrale termica esistente presso la p.ed. 1714 C.C. Trento, ex Convento Suore Maria Bambina</t>
  </si>
  <si>
    <r>
      <t>STUDIO DI INGEGNERIA BURLI GENONI ASSOCIATI (ing.</t>
    </r>
    <r>
      <rPr>
        <i/>
        <sz val="11"/>
        <rFont val="Arial"/>
        <family val="2"/>
      </rPr>
      <t xml:space="preserve"> Burli)</t>
    </r>
  </si>
  <si>
    <t>SANTINI STEFANO</t>
  </si>
  <si>
    <t>Conferimento incarico professionale per verifica di idoneità statica/collaudo statico inerente ai lavori di realizzazione di vasca di accumulo antincendio c/o scuola UPT ex edificio Maria Bambina Trento, sito in via Borsieri n. 4 in C.C. di Trento (TN).</t>
  </si>
  <si>
    <t>incarico di consulenza ambientale inerente alla gestione di terre e rocce nei cantieri dell’Area “BALTERA” in C.C. Riva del Garda.</t>
  </si>
  <si>
    <t>ZULBERTI  DARIO</t>
  </si>
  <si>
    <t>Eventuale rappresentanza in giudizio</t>
  </si>
  <si>
    <t>Conferimento incarico per assistenza legale in merito alla questione SC Rent S.r.l. – Garniga Terme S.p.A. Negoziazione.</t>
  </si>
  <si>
    <t>Termine procediento giudiziario</t>
  </si>
  <si>
    <t>Trenitno Efficienza Energetica S.R.L (TEE S.r.L)</t>
  </si>
  <si>
    <t>Conferimento di incarico professionale per la redazione dell’attestato di prestazione energetica - APE della p.ed. 1714 C.C. Trento e revisione a seguito cambio caldaie e accatastamento edificio.</t>
  </si>
  <si>
    <t>31/03/2021/ fine lavori</t>
  </si>
  <si>
    <t xml:space="preserve">BETTI TONINI FLAVIA </t>
  </si>
  <si>
    <t>Affidamento dell’incarico di aggiornamento del Modello organizzativo ex D.Lgs 231/2001.</t>
  </si>
  <si>
    <t>Conferiento incarico professionale per supporto operativo biennale in materia di applicazione articolo 26  D.Lgs. 81/2008 e s.m.i. per attività connesse ad edifici gestiti da Patrimonio del Trentino S.p.A</t>
  </si>
  <si>
    <t>Conferimento incarico professionale per redazione dell’attestato di prestazione energetica - APE del complesso Terme di Garniga nell’ambito dei lavori di riqualificazione</t>
  </si>
  <si>
    <t>29/03/021</t>
  </si>
  <si>
    <t>GALATA' GIOVANNI</t>
  </si>
  <si>
    <t>Esecuzione Delibera CDA</t>
  </si>
  <si>
    <t>Assenza personale con qualifica idonea</t>
  </si>
  <si>
    <r>
      <t>STUDIO LEGALE BIAGINI CARLIN (</t>
    </r>
    <r>
      <rPr>
        <i/>
        <sz val="11"/>
        <rFont val="Arial"/>
        <family val="2"/>
      </rPr>
      <t>Avv. Alessandra Carlin</t>
    </r>
    <r>
      <rPr>
        <sz val="11"/>
        <rFont val="Arial"/>
        <family val="2"/>
      </rPr>
      <t>)</t>
    </r>
  </si>
  <si>
    <t>Conferimento incarico professionale per l’assistenza e patrocinio legale per la proposizione di un sequestro liberatorio nell’ambito del Concordato Preventivo dell’impresa ICES Costruzioni.</t>
  </si>
  <si>
    <t>0000909A</t>
  </si>
  <si>
    <t xml:space="preserve">Incarico professionale per il servizio Direzione Lavori, compresi misura e contabilità, liquidazione, prove e verifiche di accettazione in corso d’opera, assistenza al collaudo nonché assistenza ai lavori da parte di “Ispettore di cantiere” addetto anche alla misura e contabilità dei lavori per la “NUOVA SEDE ASSOCIAZIONE A.P.P.M. in via Manzoni a Trento”.  
Integrazione n. 2 per la redazione della variante n. 5, l'incremento degli importi per la Direzione dei Lavori, oneri accessori. </t>
  </si>
  <si>
    <t>0001009A</t>
  </si>
  <si>
    <t>A consegna documentazione</t>
  </si>
  <si>
    <t>A collaudo avvenuto</t>
  </si>
  <si>
    <t>risorse insufficienti e mancanza di competenze sufficientemente specializzate</t>
  </si>
  <si>
    <t>Incarico di Collaudatore Statico per l'ampliamento del Polo Fieristico di Riva del Garda - loc. Baltera (TN)</t>
  </si>
  <si>
    <r>
      <t xml:space="preserve">STUDIO MG+R </t>
    </r>
    <r>
      <rPr>
        <i/>
        <sz val="11"/>
        <rFont val="Arial"/>
        <family val="2"/>
      </rPr>
      <t>(Misdaris Francesco)</t>
    </r>
  </si>
  <si>
    <t>0001175A</t>
  </si>
  <si>
    <t>Incarico di consulenza ambientale inerente alla gestione di terre e rocce nei cantieri dell’Area “BALTERA” in C.C. Riva del Garda. INTEGRAZIONE</t>
  </si>
  <si>
    <t>Conferimento incarico professionale per la progettazione esecutiva dell’impianto di subirrigazione per lo smaltimento delle acque reflue, comprensiva della pratica di autorizzazione allo scarico, per la demolizione e ricostruzione del capannone in Località Giaroni, p.ed. 396 in C.C. San Michele (TN)</t>
  </si>
  <si>
    <t>SCALET FEDERICO</t>
  </si>
  <si>
    <t>Incarico professionale di Coordinatore per la Sicurezza in fase di Esecuzione (D.Lgs. 81/2008) dei due lotti funzionali (lotto esecutivo 1 area infopoint - lotto esecutivo 2 area giochi). Riqualificazione dell’area sita a Passo Rolle, contraddistinta dalla p.ed. 422/6, dalle p.f. 1987/37, p.f. 1987/38, p.f. 1987/34.</t>
  </si>
  <si>
    <t>STUDIO ASSOCIATOPROGETTAZIONE INTEGRATA (Gasperetti Sergio)</t>
  </si>
  <si>
    <t>Incarico professionale per collaudatore statico dei due lotti funzionali (lotto esecutivo 1 area infopoint e lotto esecutivo 2 area giochi) che comprende la verifica ed il collaudo delle strutture in c.a., legno e metallo. Riqualificazione dell’area sita a Passo Rolle, contraddistinta dalla p.ed. 422/6, dalle p.f. 1987/37, p.f. 1987/38, p.f. 1987/34.</t>
  </si>
  <si>
    <t>Incarico professionale per direzione lavori, misura e contabilità dei due lotti funzionali (lotto esecutivo 1 area infopoint e lotto esecutivo 2 area giochi). Riqualificazione dell’area sita a Passo Rolle, contraddistinta dalla p.ed. 422/6, dalle p.f. 1987/37, p.f. 1987/38, p.f. 1987/34.</t>
  </si>
  <si>
    <t>COLLINO ERNESTO</t>
  </si>
  <si>
    <t>Incarico tecnico per attività di verifica e ispezione ai fini installazione di attrezzature per area giochi ai sensi UNI EN 1176, UNI EN 1177. Riqualificazione dell’area sita a Passo Rolle, contraddistinta dalla p.ed. 422/6, dalle p.f. 1987/37, p.f. 1987/38, p.f. 1987/34. LOTTO ESECUTIVO 2 (AREA GIOCHI).</t>
  </si>
  <si>
    <t>BENATTI GIULIA</t>
  </si>
  <si>
    <t>Incarico di certificatore energetico per i lavori di realizzazione del nuovo Palasport sito in C.C. Riva del Garda (TN), Località Baltera</t>
  </si>
  <si>
    <r>
      <t xml:space="preserve">INTERSTUDIO INGEGNERI ASSOCIATI </t>
    </r>
    <r>
      <rPr>
        <i/>
        <sz val="11"/>
        <rFont val="Arial"/>
        <family val="2"/>
      </rPr>
      <t>(Ing. Daniele Ropelato)</t>
    </r>
  </si>
  <si>
    <t>Incarico per perizia di stima area Ex Merloni Rovereto</t>
  </si>
  <si>
    <t>Conferimento incarico professionale per la redazione di un parere tecnico-finanziario in ordine ai profili di criticità dei derivati stipulati da Patrimonio del Trentino S.p.A.</t>
  </si>
  <si>
    <t>0002150A</t>
  </si>
  <si>
    <t>BETTI DAMIANO</t>
  </si>
  <si>
    <t>Incarico di assistenza geologica a supporto dell'intervento per i due lotti funzionali (lotto esecutivo 1 area infopoint - lotto esecutivo 2 area giochi) Passo Rolle p. ed. 422/6, p.f. 1987/37, P.F. 1987/38, p.f. 1987/34 C.C. Siror</t>
  </si>
  <si>
    <t>Conferimento incarico professionale per collaudo tecnico amministrativo in corso d’opera inerente ai lavori di realizzazione della nuova sede della APPM in via Manzoni a Trento. Rideterminazione incarico.</t>
  </si>
  <si>
    <t>0002214A</t>
  </si>
  <si>
    <r>
      <t xml:space="preserve">IFA CONSULTING SRL SCF </t>
    </r>
    <r>
      <rPr>
        <i/>
        <sz val="11"/>
        <rFont val="Arial"/>
        <family val="2"/>
      </rPr>
      <t>(Benini Nicola)</t>
    </r>
  </si>
  <si>
    <t>ARTICO ITALO</t>
  </si>
  <si>
    <t>Conferimento incarico professionale per collaudo tecnico amministrativo in corso d’opera per i lavori di “Ampliamento del Polo fieristico situato nel Comune di Riva del Garda loc. Baltera”.</t>
  </si>
  <si>
    <t>0002245A</t>
  </si>
  <si>
    <t>PAOLAZZI FAUSTO</t>
  </si>
  <si>
    <t>Incarico professionale per laredazione di una SCIA antincendio per la centrale termica ed il gruppo elettrogeno della struttura Hospice “Cima Verde” sita in Trento Sud e deposito presso i VV.FF. di Trento.</t>
  </si>
  <si>
    <t>TOMASELLI MATTEO</t>
  </si>
  <si>
    <t>Incarico professionale per la verifica di vulnerabilità sismica e studi accessori relativa al palazzo INAIL sito in Trento, via Gazzoletti</t>
  </si>
  <si>
    <t>Incarico di progettazione preliminare, definitiva ed esecutiva dell’impianto di climatizzazione presso l’immobile denominato Palazzo Nicolodi sito in Trento, successiva direzione lavori e contabilità. RIDETERMINAZIONE ONORARIO.</t>
  </si>
  <si>
    <t>0002395A</t>
  </si>
  <si>
    <t>terminato</t>
  </si>
  <si>
    <t>SVALDI ALESSANDRO</t>
  </si>
  <si>
    <t>Incarico professionale di progettazione preliminare, definitiva, esecutiva, coordinatore della sicurezza in fase di progettazione ed esecuzione e direzione lavori, comprensivo della pratica edilizia, “Valutazione progetto e S.C.I.A.” per attività soggetta ai controlli ai sensi del D.P.R. 151/201 per l’adeguamento antincendio dei locali al 1° piano dell’immobile individuato dalla p.ed. 317 in C.C. Vezzano a Trento.</t>
  </si>
  <si>
    <t>MATTOLIN PAOLA</t>
  </si>
  <si>
    <t>Incarico professionale per collaudo tecnico amministrativo in corso d’opera per i lavori del “Nuovo palasport situato nel Comune di Riva del Garda loc. Baltera”.</t>
  </si>
  <si>
    <t>0002883A</t>
  </si>
  <si>
    <t>Incarico professionale per redazione di documentazione per RFI relativa ai lavori presso immobile Levico Acque</t>
  </si>
  <si>
    <t>SEGATA CORRADO</t>
  </si>
  <si>
    <t>Affidamento dell’incarico professionale di Collaudatore Statico dei lavori di Realizzazione di un nuovo Palasport situato nel Comune di Riva del Garda (TN) – LOC. BALTERA</t>
  </si>
  <si>
    <t xml:space="preserve">Conferimento di incarico per attività di selezione del personale (segreteria generica)    </t>
  </si>
  <si>
    <t>ADECCO ITALIA S.P.A.</t>
  </si>
  <si>
    <t>SAIA DAVIDE</t>
  </si>
  <si>
    <t>Incarico di Coordinatore della Sicurezza in fase di   progettazione e di esecuzione nell’ambito dei lavori relativi alla posa di ponteggi presso l’immobile Villa Flora a Roncegno (TN).</t>
  </si>
  <si>
    <r>
      <t>STUDIO ASSOCIATO PROGETTAZIONE INTEGRATA</t>
    </r>
    <r>
      <rPr>
        <i/>
        <sz val="11"/>
        <rFont val="Arial"/>
        <family val="2"/>
      </rPr>
      <t xml:space="preserve"> (Ing. Sergio Gasperetti)</t>
    </r>
  </si>
  <si>
    <t>Incarico professionale di Coordinatore per la sicurezza in fase di progettazione e di  esecuzione durante i lavori di riparazione delle infiltrazioni nelle vasche esterne  dell’immobile MUSE di Trento.</t>
  </si>
  <si>
    <t>0003216A</t>
  </si>
  <si>
    <r>
      <t xml:space="preserve">T&amp;D Ingegneri Associati </t>
    </r>
    <r>
      <rPr>
        <i/>
        <sz val="11"/>
        <rFont val="Arial"/>
        <family val="2"/>
      </rPr>
      <t>(ing. Giorgio Raia)</t>
    </r>
  </si>
  <si>
    <r>
      <t xml:space="preserve">Incarico professionale per redazione di perizia suppletiva e di variante nell’ambito dei lavori di </t>
    </r>
    <r>
      <rPr>
        <sz val="11"/>
        <rFont val="Arial,Bold"/>
        <family val="0"/>
      </rPr>
      <t>“</t>
    </r>
    <r>
      <rPr>
        <sz val="11"/>
        <rFont val="Arial"/>
        <family val="2"/>
      </rPr>
      <t xml:space="preserve">Ristrutturazione restauro del maso e di costruzione di un nuovo capannone a servizio della fondazione E. </t>
    </r>
    <r>
      <rPr>
        <sz val="11"/>
        <rFont val="Arial,Bold"/>
        <family val="0"/>
      </rPr>
      <t>Mach in località Maso delle Part p.ed. 498/1 in c.c. di Mezzolombardo”.</t>
    </r>
  </si>
  <si>
    <t>0003245A</t>
  </si>
  <si>
    <t>T&amp;D Ingegneri associati</t>
  </si>
  <si>
    <t>Incarico professionale di Direzione dei Lavori per i lavori di “Ristrutturazione restauro del maso e di costruzione di un nuovo capannone a servizio della fondazione E. Mach in localita’ Maso delle Part p.ed. 498/1 in c.c. di Mezzolombardo”. INTEGRAZIONE</t>
  </si>
  <si>
    <t>0003268A</t>
  </si>
  <si>
    <t>PIUARCH SRL</t>
  </si>
  <si>
    <t>Incarico di redazione del progetto preliminare, definitivo ed esecutivo, coordinamento della sicurezza in fase di progettazione ed esecuzione dei lavori, direzione lavori, misura e contabilità dei lavori e prestazioni accessorie relative al complesso da realizzarsi nel novero del Polo Congressulae di Riva del Garda</t>
  </si>
  <si>
    <t>100/11</t>
  </si>
  <si>
    <t>concorso di progettazione internazionale</t>
  </si>
  <si>
    <t>Incarico professionale per la valutazione dell’impatto acustico delle UTA, ai fini della verifica del rispetto dei limiti della Legge 447/95 e DPCM 14/11/1997, presso il presidio ospedaliero di Mezzolombardo. INTEGRAZIONE</t>
  </si>
  <si>
    <t>0003335A</t>
  </si>
  <si>
    <t>SPAGNOLLI GABRIELLA</t>
  </si>
  <si>
    <t>Incarico di Coordinatore della Sicurezza in fase di progettazione e di esecuzione nell’ambito dei lavori di manutenzione dell’impianto di spegnimento argonfire presso il MUSE in C.C. Trento.</t>
  </si>
  <si>
    <t>NEW ENGINEERING SRL</t>
  </si>
  <si>
    <t>Incarico professionale per l’esecuzione di un rilievo architettonico dettagliato dell’immobile denominato “Centro per l’Infanzia”, p.ed 3212/1 in C.C. Trento, oggetto di ristrutturazione e manutenzione straordinaria.</t>
  </si>
  <si>
    <t xml:space="preserve">risorse insufficienti </t>
  </si>
  <si>
    <t>TOMAZZONI STEFANO</t>
  </si>
  <si>
    <t>Conferimento incarico per assistenza fiscale e amministrativa in favore di Patrimonio del Trentino S.p.A. per il periodo 1.1 – 31.12.2022, con possibilità di rinnovo per ulteriori due anni.</t>
  </si>
  <si>
    <t>Integrazione incarico professionale per l’ottenimento delle autorizzazioni allo scarico reti acque bianche e nere, progettazione esecutiva e Direzione lavori nell’ambito dei lavori di realizzazione della nuova sede del Centro di Salute mentale presso Ex Istituto scolastico Maria Bambina p.ed. 1714 in C.C. Trento.</t>
  </si>
  <si>
    <t>0000114A</t>
  </si>
  <si>
    <r>
      <t>STUDIOSFERA STUDIO TECNICO ASSOCIATO</t>
    </r>
    <r>
      <rPr>
        <i/>
        <sz val="11"/>
        <rFont val="Arial"/>
        <family val="2"/>
      </rPr>
      <t xml:space="preserve"> (Santoni Denis)</t>
    </r>
  </si>
  <si>
    <t>Incarico per redazione frazionamento necessario alla creazione di un diritto di superficie presso p.f. 1344 C.C. Romarzollo.</t>
  </si>
  <si>
    <t>Incarico per redazione dell’aggiornamento della perizia di stima dell’immobile denominato Casa Bresciani, sito in Varignano di Arco.</t>
  </si>
  <si>
    <r>
      <t>I</t>
    </r>
    <r>
      <rPr>
        <sz val="11"/>
        <rFont val="Arial"/>
        <family val="2"/>
      </rPr>
      <t xml:space="preserve">ncarico professionale di Coordinatore per la Sicurezza in fase di Esecuzione nell’ambito dei lavori di “Ristrutturazione-restauro del maso e di costruzione di un nuovo capannone a servizio della fondazione E. Mach in località Maso delle Part, p.ed. 498/1 in C.C. Mezzolombardo”. </t>
    </r>
    <r>
      <rPr>
        <sz val="11"/>
        <color indexed="8"/>
        <rFont val="Arial"/>
        <family val="2"/>
      </rPr>
      <t>INTEGRAZIONE.</t>
    </r>
  </si>
  <si>
    <t>0000531A</t>
  </si>
  <si>
    <t>MARGESIN ELENA</t>
  </si>
  <si>
    <t>Incarico professionale per l’effettuazione di Valutazione del clima acustico quale elaborato parte integrante del Piano attuativo Comparto C - Area destra Adige – Ex Italcementi – pp.ed. 7016, 7223, 4968, 2744, 6618 e pp.f.. 1880/45, 2459/3 in C.C. TRENTO</t>
  </si>
  <si>
    <t>ECCHER FRANCO</t>
  </si>
  <si>
    <t>Incarico professionale per l’esecuzione di attività topografiche sull’Area destra Adige – Ex Italcementi, facente parte del Piano attuativo comparto C – p.ed 7016, 7223, 4968, 2744, 6618 e pp.f. 1880/45, 2459/3 in C.C. Trento</t>
  </si>
  <si>
    <t>STUDIO GEOLOGICO ASSOCIATO GEOALP</t>
  </si>
  <si>
    <t>Incarico professionale per redazione di relazione geologica e relazione tecnica/studio di compatibilità per i seguenti lotti, entrambi in C.C. Trento: Lotto 1 - Demolizione dell’edificio sito in Via Brescia</t>
  </si>
  <si>
    <t>Lotto 2 - Area destra Adige, Ex Italcementi</t>
  </si>
  <si>
    <t>SEGALINA GILBERTO</t>
  </si>
  <si>
    <t>Incarico professionale per effettuazione della Valutazione di incidenza ambientale (V.Inc.A) quale elaborato parte integrante del Piano attuativo Comparto C – Area destra Adige – Ex Italcementi – pp.ed. 7016, 7223, 4968, 2744, 6618 e pp.f.. 1880/45, 2459/3 in C.C. TRENTO.</t>
  </si>
  <si>
    <t>ENDES ENGINEERING SRL</t>
  </si>
  <si>
    <t>Conferimento incarico per attività tecniche connesse al progetto L378-08 Area Destra Adige – Ex Italcementi, Piano attuativo Comparto C – pp.ed. 7016, 7223, 4968, 2744, 6618 e pp.f. 1880/45, 2459/3 in C.C. Trento</t>
  </si>
  <si>
    <r>
      <t xml:space="preserve">TEC.S.A. STUDIO ASSOCIATO DI INGEGNERIA </t>
    </r>
    <r>
      <rPr>
        <i/>
        <sz val="11"/>
        <rFont val="Arial"/>
        <family val="2"/>
      </rPr>
      <t>(ing. Luca Nadalini)</t>
    </r>
  </si>
  <si>
    <t>COLOMBO FILIPPO GIOVANNI</t>
  </si>
  <si>
    <t>Incarico di progettazione definitiva ed esecutiva e Direzione Lavori relativa ai lavori di copertura della zona rifiuti e delle pensiline dell’immobile denominato Casa Maurizio in C.C. Trento.</t>
  </si>
  <si>
    <t>Incarico per redazione di relazioni tecniche e pareri in merito al progetto di Riqualificazione ed Ampliamento del Polo Congressuale di Riva del Garda.</t>
  </si>
  <si>
    <t>Incarico di Coordinatore della Sicurezza in fase di   progettazione e di esecuzione nell’ambito dei lavori relativi alla posa di ponteggi presso l’immobile Villa Flora a Roncegno (TN). INTEGRAZIONE</t>
  </si>
  <si>
    <t>0000925A</t>
  </si>
  <si>
    <t>Affidamento incarico di Coordinatore della Sicurezza in fase di esecuzione nell’ambito dei lavori di posa in opera di un cancello motorizzato presso l’immobile denominato Casa Maurizio in C.C. Trento.</t>
  </si>
  <si>
    <t>INIZIATIVA ANNULLATA</t>
  </si>
  <si>
    <t xml:space="preserve">NARDELLI FRANCESCO </t>
  </si>
  <si>
    <t>Incarico per redazione del Tipo di frazionamento e relativo picchettamento nell'area ex-Italcementi in C.C. Trento, ai fini della determinazione delle aree del lotto edificatorio nel “Comparto C”, dell'area di protezione, dell'area di viabilità pubblica, il tutto a corredo della progettazione del Piano Attuativo per l'edificazione in quest'area</t>
  </si>
  <si>
    <t>STUDIO GEOLOGIA ABRAM GIANLUCA</t>
  </si>
  <si>
    <r>
      <t xml:space="preserve">Avv. BONORA PAOLO                                                                        </t>
    </r>
    <r>
      <rPr>
        <i/>
        <sz val="11"/>
        <rFont val="Arial"/>
        <family val="2"/>
      </rPr>
      <t xml:space="preserve"> GIA'  STUDIO LEGALE ASSOCIATO BERNARDI BONORA FIORIO (Avv. Bernardi Giacomo)</t>
    </r>
  </si>
  <si>
    <r>
      <t xml:space="preserve">STUDIO LEGALE ASSOCIATO LUONGO, SARTORI, DONINI, URCIUOLI  </t>
    </r>
    <r>
      <rPr>
        <i/>
        <sz val="11"/>
        <rFont val="Arial"/>
        <family val="2"/>
      </rPr>
      <t>(Avv. Maurizio Donini)</t>
    </r>
  </si>
  <si>
    <t xml:space="preserve">Affidamento incarico membro Collegio Consultivo Tecnico per l’appalto relativo ai “LAVORI DI AMPLIAMENTO POLO CONGRESSUALE DI RIVA DEL GARDA” </t>
  </si>
  <si>
    <t xml:space="preserve">art. 6 dl 76/20 convertito in legge 120/2020 </t>
  </si>
  <si>
    <t>0000979A</t>
  </si>
  <si>
    <t>si rimanda all'art. 7 delle Linee guida Istituto Superiore Lavori Pubblici dd. 17/02/2022</t>
  </si>
  <si>
    <t>VOLTOLINI STEFANO</t>
  </si>
  <si>
    <t>Conferimento incarico per progettazione definitiva ed esecutiva, piano di sicurezza e coordinamento, direzione lavori e coordinamento della sicurezza in fase di progettazione ed esecuzione dei lavori di manutenzione straordinaria della copertura del Salone delle danze presso Casa Raphael in C.C. Roncegno.</t>
  </si>
  <si>
    <r>
      <t xml:space="preserve">Studio Notai Trentini riuniti Reina, Rivieccio, Vangelisti, Zanolini, Morandi </t>
    </r>
    <r>
      <rPr>
        <i/>
        <sz val="11"/>
        <rFont val="Arial"/>
        <family val="2"/>
      </rPr>
      <t>(Notaio Eliana Morandi)</t>
    </r>
  </si>
  <si>
    <r>
      <t>Conferimento</t>
    </r>
    <r>
      <rPr>
        <sz val="11"/>
        <rFont val="Arial"/>
        <family val="2"/>
      </rPr>
      <t xml:space="preserve"> incarico notarile per modifica statutaria nell’Assemblea straordinaria di Patrimonio del Trentino S.p.A.. </t>
    </r>
  </si>
  <si>
    <t>0001077A</t>
  </si>
  <si>
    <t xml:space="preserve"> LOTTO 2: Frazionamento, accatastamento ed operazioni tavolari a seguito dei lavori a Maso Part in C.C. Mezzolombardo </t>
  </si>
  <si>
    <t>Conferimento  di incarico professionale per l’esecuzione di pratiche catastali:                                     LOTTO 1: Sistemazione al Catasto Fabbricati e Fondiario ed operazioni Tavolari di immobili accatastati come F1 e F6 in C.C. Faedo</t>
  </si>
  <si>
    <t>RODLER CHRISTIAN</t>
  </si>
  <si>
    <t>MONTAGNI PAOLO</t>
  </si>
  <si>
    <t>Incarico professionale per l'effettuazione della perizia di stima del valore di mercato dell’area denominata Prà dei Tini - P.F. 1234 - in C.C. Cavalese.</t>
  </si>
  <si>
    <r>
      <t xml:space="preserve">NEW ENGINEERING SRL </t>
    </r>
    <r>
      <rPr>
        <i/>
        <sz val="11"/>
        <rFont val="Arial"/>
        <family val="2"/>
      </rPr>
      <t>(Luca Oss Emer)</t>
    </r>
  </si>
  <si>
    <t>Incarico professionale di Progettazione strutturale e Direzione Lavori relativa ai lavori di messa in sicurezza con opere provvisionali dell’immobile storico delle Terme di Garniga</t>
  </si>
  <si>
    <t>BERTOLINI PAOLO</t>
  </si>
  <si>
    <t>Incarico per elaborazioni catastali e tavolari inerenti alle pp.ed. 3259, 3307, 3415 C.C. Riva – complesso fieristico sito in località "Baltera" - Riva del Garda (TN).</t>
  </si>
  <si>
    <t>Incarico per la  predisposizione delle pratiche antincendio nell’ambito dei lavori di “adeguamento del capannone Ex Alpefrutta a magazzino funzionale al servizio gestione strade, al S.O.V.A. della PAT e al NU.VOL.A..</t>
  </si>
  <si>
    <t>T.E.S.I. ENGINEERING SRL (Lorenzo Strauss)</t>
  </si>
  <si>
    <t>Conferimento incarico per la redazione di un parere legale specialistico relativo alla costituzione di una società per azioni “benefit” tra Patrimonio del Trentino S.p.A. e il Consorzio dei Comuni Trentini per la valorizzazione di immobili.</t>
  </si>
  <si>
    <t>0001423A</t>
  </si>
  <si>
    <r>
      <t>STUDIO LEGALE MASCETTI</t>
    </r>
    <r>
      <rPr>
        <i/>
        <sz val="11"/>
        <rFont val="Arial"/>
        <family val="2"/>
      </rPr>
      <t xml:space="preserve"> (Avv. Andrea Mascetti)</t>
    </r>
  </si>
  <si>
    <r>
      <t xml:space="preserve">DENTONS EUROPE STUDIO LEGALE TRIBUTARIO </t>
    </r>
    <r>
      <rPr>
        <i/>
        <sz val="11"/>
        <rFont val="Arial"/>
        <family val="2"/>
      </rPr>
      <t>(Avv. Michele Carpagnano)</t>
    </r>
  </si>
  <si>
    <t>Conferimento incarico per la redazione di un parere legale specialistico che consenta di valutare la compatibilità giuridico normativa, anche con riferimento alle disposizioni in materia di aiuti di Stato, di concessione di una riduzione dei canoni di locazione attualmente in essere nei confronti di Riva del Garda FiereCongressi S.p.A per i periodi interessati dalla pandemia da Covid 19</t>
  </si>
  <si>
    <r>
      <t xml:space="preserve">STUDIO BBS SRL </t>
    </r>
    <r>
      <rPr>
        <i/>
        <sz val="11"/>
        <rFont val="Arial"/>
        <family val="2"/>
      </rPr>
      <t xml:space="preserve"> (Arch. Massimo Scartezzini)</t>
    </r>
  </si>
  <si>
    <t>Incarico professionale per progettazione architettonica esecutiva della RESIDENZA UNIVERSITARIA PIEDICASTELLO pp.ed. 2744 e 4968 C.C. TRENTO.</t>
  </si>
  <si>
    <r>
      <t xml:space="preserve">ARCA ENGINEERING SRL </t>
    </r>
    <r>
      <rPr>
        <i/>
        <sz val="11"/>
        <rFont val="Arial"/>
        <family val="2"/>
      </rPr>
      <t xml:space="preserve"> (ing. Michele Groff)</t>
    </r>
  </si>
  <si>
    <t>Incarico professionale per il progetto esecutivo impianti, parere preventivo antincendio, analisi rischio incendio per RESIDENZA UNIVERSITARIA PIEDICASTELLO pp.ed. 2744 e 4968 C.C. TRENTO –</t>
  </si>
  <si>
    <t>AGOSTINI MATTEO</t>
  </si>
  <si>
    <t>Incarico professionale per il progetto e la verifica acustica relativi ai lavori per la RESIDENZA UNIVERSITARIA PIEDICASTELLO pp.ed. 2744 e 4968 C.C. TRENTO.</t>
  </si>
  <si>
    <t>SVALDI ROBERTO</t>
  </si>
  <si>
    <t>Incarico professionale per redazione del progetto di modifica dell'impianto di rinnovo aria dello stabilimento Levico Acque, e successiva direzione lavori.</t>
  </si>
  <si>
    <t>Incarico professionale di supporto al RUP in fase di esecuzione per il progetto di ampliamento del nuovo Palazzo dei Congressi e Teatro di Riva del Garda. INTEGRAZIONE</t>
  </si>
  <si>
    <t>0001741A</t>
  </si>
  <si>
    <t>CHEMELLI ALBERTO</t>
  </si>
  <si>
    <t>Incarico professionale per redazione SCIA antincendio immobile denominato ex asilo San Martino sito in Trento</t>
  </si>
  <si>
    <t>Incarico professionale per redazione SCIA antincendio immobile denominato ex asilo San Martino sito in Trento. INTEGRAZIONE</t>
  </si>
  <si>
    <t>0001842A</t>
  </si>
  <si>
    <t>Incarico per attività tecniche connesse al progetto L378-08 Area Destra Adige – Ex Italcementi, Piano attuativo Comparto C – pp.ed. 7016, 7223, 4968, 2744, 6618 e pp.f. 1880/45, 2459/3 in C.C. Trento. RIDETERMINAZIONE INCARICO.</t>
  </si>
  <si>
    <t>0001882A</t>
  </si>
  <si>
    <t>0001967A</t>
  </si>
  <si>
    <t>Incarico professionale “Redazione Progetto Preliminare, Definitivo ed Esecutivo, D.L., Contabilità, Coordinamento per la sicurezza" relativo al complesso da realizzarsi nel Polo Fieristico di Riva del Garda in località Baltera. Onorario parcheggio MM e padiglione G, come da Convenzione d.d. 19 febbraio 2010, nonché integrazione di questa d.d. 22 luglio 2014, oltre che viste le successive modifiche. Incarico redazione progetti esecutivi lavori urgenti connessi al regolare funzionamento del complesso fieristico di cui alla Convenzione di Incarico Professionale del 19 febbraio 2010, nonché integrazione di questa d.d. 22 luglio 2014, oltre che viste le successive modifiche. INTEGRAZIONI</t>
  </si>
  <si>
    <t>Incarico professionale per il progetto esecutivo impianti, parere preventivo antincendio, analisi rischio incendio per RESIDENZA UNIVERSITARIA PIEDICASTELLO pp.ed. 2744 e 4968 C.C. TRENTO – RIDETERMINAZIONE CORRISPETTIVO.</t>
  </si>
  <si>
    <t>0002111A</t>
  </si>
  <si>
    <t>Incarico professionale per progettazione architettonica esecutiva della RESIDENZA UNIVERSITARIA PIEDICASTELLO pp.ed. 2744 e 4968 C.C. TRENTO. RIDETERMINAZIONE CORRISPETTIVO</t>
  </si>
  <si>
    <t>0002122A</t>
  </si>
  <si>
    <t>Conferimento incarico per redazione APE - Attestato Prestazione Energetica - IMMOBILE Canezza Pergine Valsugana</t>
  </si>
  <si>
    <t>TONIOLLI ROBERTO</t>
  </si>
  <si>
    <t xml:space="preserve">Conferimento di incarico professionale per redazione di pratiche catastali (ricostruzione/materializzazione dei confini, stesura frazionamento e modifica accatastamento) del capannone adibito magazzino funzionale per il servizio gestione strade della PAT – via del Rastel – San Cristoforo (Pergine Valsugana) – pp.ed. 437-347 e p.f. 259/1 C.C. Ischia (ex Alpefrutta).        </t>
  </si>
  <si>
    <t xml:space="preserve">Conferimento di incarico professionale per la verifica di idoneità statica/collaudo statico nell'ambito dei lavori di ampliamento e sistemazione parcheggio MM a Riva del Garda (TN).   </t>
  </si>
  <si>
    <t>FRANCESCHETTI CRISTIANA</t>
  </si>
  <si>
    <t>Stipula atto definitivo di costituzione di servitù presso il Polo Fieristico di Riva del Garda</t>
  </si>
  <si>
    <t>89/2022</t>
  </si>
  <si>
    <t>112/2022</t>
  </si>
  <si>
    <t>Stipula atto integrativo delle compravendite di data  26/05/2021 presso il Polo Fieristico di Riva del Garda</t>
  </si>
  <si>
    <t>BERTUOL MATTEO</t>
  </si>
  <si>
    <t>Conferimento incarico di Coordinatore della Sicurezza in fase di esecuzione nell’ambito delle opere di mitigazione del rischio derivante dalla parete rocciosa sita nell’area Ex Italcementi in C.C. Trento – Iniziativa L378-08_A residenza Universitaria Piedicastello</t>
  </si>
  <si>
    <t>CAMIN MICHELE</t>
  </si>
  <si>
    <t>Conferimento incarico di assistenza geologica nell’ambito delle opere di mitigazione del rischio derivante dalla parete rocciosa sita nell’area ex Italcementi in C.C. Trento – Iniziativa L378-08_A Residenza universitaria Piedicastello.</t>
  </si>
  <si>
    <t xml:space="preserve">FLORIANI ADRIANO </t>
  </si>
  <si>
    <t>Conferimento incarico per l'esecuzione di un rilievo architettonico dell’edificio denominato Villa Angiolina, identificato dalla p.ed. 1406 in C.C. Roncegno.</t>
  </si>
  <si>
    <t>PETROLLI ANDREA</t>
  </si>
  <si>
    <t xml:space="preserve">Conferimento incarico professionale per collaudo tecnico amministrativo in corso d’opera per i lavori di “Lavori di Ampliamento e sistemazione parcheggio MM – Riva del Garda (TN). </t>
  </si>
  <si>
    <t>CAZZOLLI RUGGERO</t>
  </si>
  <si>
    <t>Conferimento incarico di Direzione Lavori relativa alle opere di mitigazione del rischio derivante dalla parete rocciosa sita nell’area Ex Italcementi in C.C. Trento – Iniziativa L378-08_A residenza Universitaria Piedicastello.</t>
  </si>
  <si>
    <t>CIMONETTI DANIELE</t>
  </si>
  <si>
    <t>Conferimento incarico per redazione dell’attestato di prestazione energetica - APE dell’immobile di via Papiria n. 27 in Trento e dell’immobile di via Del Garda n. 89/G a Mori.</t>
  </si>
  <si>
    <t>PICCIONI CARLO</t>
  </si>
  <si>
    <r>
      <t>Conferimento</t>
    </r>
    <r>
      <rPr>
        <sz val="11"/>
        <rFont val="Arial"/>
        <family val="2"/>
      </rPr>
      <t xml:space="preserve"> incarico notarile per costituzione servitù di passaggio presso il compendio ex Italcementi a Trento. </t>
    </r>
  </si>
  <si>
    <t>0002775A</t>
  </si>
  <si>
    <t>INCARICO ANNULLATO</t>
  </si>
  <si>
    <t>Incarico di Direttore operativo geologo nell’ambito dei lavori di “adeguamento del capannone Ex Alpefrutta a magazzino funzionale al Servizio Gestione strade e al S.O.V.A della PAT”. RIDETERMINAZIONE DEL CORRISPETTIVO</t>
  </si>
  <si>
    <t>0002553A</t>
  </si>
  <si>
    <t>Incarico di Coordinatore per la sicurezza in fase di esecuzione nell’ambito dei lavori di “adeguamento del capannone Ex Alpefrutta a magazzino funzionale al Servizio Gestione strade e al S.O.V.A della PAT”. RIDETERMINAZIONE DEL CORRISPETTIVO</t>
  </si>
  <si>
    <t>0002585A</t>
  </si>
  <si>
    <t>VESPIER DANILO</t>
  </si>
  <si>
    <t>Incarico di Progettazione architettonica definitiva ed esecutiva e Direzione Lavori relativa ai lavori di sostituzione delle cabine ascensori panoramici presso l’immobile denominato MUSE, in C.C. Trento.</t>
  </si>
  <si>
    <t>Riqualificazione dell’area sita a Passo Rolle, contraddistinta dalla p.ed. 422/6, dalle p.f. 1987/37, p.f. 1987/38, p.f. 1987/34. Incarico professionale per direzione lavori, misura e contabilità dei due lotti funzionali (lotto esecutivo 1 area infopoint e lotto esecutivo 2 area giochi) - INTEGRAZIONE.</t>
  </si>
  <si>
    <t>0002655A</t>
  </si>
  <si>
    <t>BUSANA GIANLUCA</t>
  </si>
  <si>
    <t>Incarico di direzione dei lavori, misura e contabilità, certificato di regolare esecuzione e coordinamento della sicurezza in fase di esecuzione delle opere di demolizione di edifici e manufatti nell’area Ex Italcementi in C.C. Trento residenza Universitaria Piedicastello.</t>
  </si>
  <si>
    <t>Incarico di Direttore lavori impianti elettrici nell’ambito dei lavori di “adeguamento del capannone Ex Alpefrutta a magazzino funzionale al Servizio Gestione strade e al S.O.V.A della PAT”. RIDETERMINAZIONE DEL CORRISPETTIVO</t>
  </si>
  <si>
    <t>0002920A</t>
  </si>
  <si>
    <t>NARCISO FLAVIO</t>
  </si>
  <si>
    <t>Atto notarile per la proroga del termine di cui all’art. 1.5. dell’atto di permuta di bene presente con cosa futura stipulato in data 21/12/2012 (e successivamente modificato con atto dd. 08/02/2018), in esecuzione delibera CdA del 28/11/2022</t>
  </si>
  <si>
    <t>144/2022</t>
  </si>
  <si>
    <r>
      <t>STUDIO LEGALE GIAMMARCO RUSSOLO</t>
    </r>
    <r>
      <rPr>
        <i/>
        <sz val="11"/>
        <rFont val="Arial"/>
        <family val="2"/>
      </rPr>
      <t xml:space="preserve"> (Avv. Michele Russolo)</t>
    </r>
  </si>
  <si>
    <t>Conferimento incarico professionale per azione stragiudiziale ed eventuale giudiziale volta al recupero credito. Prosieguo attivitò giudiziali</t>
  </si>
  <si>
    <t>0000053-19 PA_E565_02</t>
  </si>
  <si>
    <t>DATA ULTIMO AGGIORNAMENTO: 05/01/2023</t>
  </si>
  <si>
    <t>INCARICO REVOCATO 26/05/22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</si>
</sst>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dd/mm/yy;@"/>
    <numFmt numFmtId="171" formatCode="&quot;€&quot;\ #,##0.00"/>
    <numFmt numFmtId="172" formatCode="[$-410]dddd\ d\ mmmm\ yyyy"/>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Attivo&quot;;&quot;Attivo&quot;;&quot;Inattivo&quot;"/>
    <numFmt numFmtId="178" formatCode="[$€-2]\ #,##0.00;[Red]\-[$€-2]\ #,##0.00"/>
  </numFmts>
  <fonts count="61">
    <font>
      <sz val="10"/>
      <name val="Arial"/>
      <family val="0"/>
    </font>
    <font>
      <sz val="11"/>
      <color indexed="8"/>
      <name val="Calibri"/>
      <family val="2"/>
    </font>
    <font>
      <sz val="10"/>
      <name val="Verdana"/>
      <family val="2"/>
    </font>
    <font>
      <sz val="11"/>
      <name val="Arial"/>
      <family val="2"/>
    </font>
    <font>
      <b/>
      <sz val="11"/>
      <name val="Arial"/>
      <family val="2"/>
    </font>
    <font>
      <b/>
      <sz val="10"/>
      <name val="Arial"/>
      <family val="2"/>
    </font>
    <font>
      <sz val="12"/>
      <name val="Arial"/>
      <family val="2"/>
    </font>
    <font>
      <sz val="11"/>
      <color indexed="8"/>
      <name val="Arial"/>
      <family val="2"/>
    </font>
    <font>
      <i/>
      <sz val="11"/>
      <name val="Arial"/>
      <family val="2"/>
    </font>
    <font>
      <sz val="11"/>
      <name val="Verdana"/>
      <family val="2"/>
    </font>
    <font>
      <b/>
      <u val="single"/>
      <sz val="11"/>
      <name val="Arial"/>
      <family val="2"/>
    </font>
    <font>
      <u val="single"/>
      <sz val="11"/>
      <name val="Arial"/>
      <family val="2"/>
    </font>
    <font>
      <u val="single"/>
      <sz val="11"/>
      <color indexed="8"/>
      <name val="Arial"/>
      <family val="2"/>
    </font>
    <font>
      <sz val="11"/>
      <name val="Arial,Bold"/>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6.8"/>
      <color indexed="12"/>
      <name val="Arial"/>
      <family val="2"/>
    </font>
    <font>
      <u val="single"/>
      <sz val="8"/>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10"/>
      <name val="Arial"/>
      <family val="2"/>
    </font>
    <font>
      <sz val="10"/>
      <color indexed="10"/>
      <name val="Verdana"/>
      <family val="2"/>
    </font>
    <font>
      <sz val="10"/>
      <color indexed="8"/>
      <name val="Arial"/>
      <family val="2"/>
    </font>
    <font>
      <b/>
      <sz val="11"/>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6.8"/>
      <color theme="10"/>
      <name val="Arial"/>
      <family val="2"/>
    </font>
    <font>
      <u val="single"/>
      <sz val="8"/>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FF0000"/>
      <name val="Arial"/>
      <family val="2"/>
    </font>
    <font>
      <sz val="11"/>
      <color theme="1"/>
      <name val="Arial"/>
      <family val="2"/>
    </font>
    <font>
      <sz val="11"/>
      <color rgb="FF000000"/>
      <name val="Arial"/>
      <family val="2"/>
    </font>
    <font>
      <sz val="10"/>
      <color rgb="FFFF0000"/>
      <name val="Verdana"/>
      <family val="2"/>
    </font>
    <font>
      <sz val="10"/>
      <color rgb="FF000000"/>
      <name val="Arial"/>
      <family val="2"/>
    </font>
    <font>
      <b/>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1" fillId="0" borderId="0">
      <alignment/>
      <protection/>
    </xf>
    <xf numFmtId="0" fontId="0" fillId="0" borderId="0" applyBorder="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cellStyleXfs>
  <cellXfs count="227">
    <xf numFmtId="0" fontId="0" fillId="0" borderId="0" xfId="0" applyAlignment="1">
      <alignment/>
    </xf>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Alignment="1">
      <alignment vertical="center"/>
    </xf>
    <xf numFmtId="0" fontId="4" fillId="0" borderId="0" xfId="0" applyFont="1" applyFill="1" applyAlignment="1">
      <alignment horizontal="left" vertical="center"/>
    </xf>
    <xf numFmtId="0" fontId="3" fillId="0" borderId="10" xfId="0" applyFont="1" applyBorder="1" applyAlignment="1">
      <alignment horizontal="left" vertical="center" wrapText="1"/>
    </xf>
    <xf numFmtId="0" fontId="3" fillId="0" borderId="10" xfId="0" applyNumberFormat="1" applyFont="1" applyBorder="1" applyAlignment="1">
      <alignment vertical="center" wrapText="1"/>
    </xf>
    <xf numFmtId="0" fontId="3" fillId="0" borderId="10" xfId="0" applyFont="1" applyBorder="1" applyAlignment="1">
      <alignment vertical="center" wrapText="1"/>
    </xf>
    <xf numFmtId="0" fontId="3" fillId="0" borderId="10" xfId="0" applyNumberFormat="1" applyFont="1" applyBorder="1" applyAlignment="1">
      <alignment horizontal="left" vertical="center" wrapText="1"/>
    </xf>
    <xf numFmtId="0" fontId="3" fillId="0" borderId="11" xfId="0" applyFont="1" applyBorder="1" applyAlignment="1">
      <alignment vertical="center" wrapText="1"/>
    </xf>
    <xf numFmtId="0" fontId="3" fillId="33" borderId="10" xfId="49" applyFont="1" applyFill="1" applyBorder="1" applyAlignment="1">
      <alignment horizontal="left" vertical="center" wrapText="1"/>
      <protection/>
    </xf>
    <xf numFmtId="0" fontId="3" fillId="33" borderId="10" xfId="49" applyFont="1" applyFill="1" applyBorder="1" applyAlignment="1">
      <alignment horizontal="center" vertical="center" wrapText="1"/>
      <protection/>
    </xf>
    <xf numFmtId="0" fontId="2" fillId="0" borderId="0" xfId="0" applyFont="1" applyFill="1" applyBorder="1" applyAlignment="1">
      <alignment horizontal="center" vertical="center"/>
    </xf>
    <xf numFmtId="0" fontId="3" fillId="0" borderId="10" xfId="49" applyFont="1" applyFill="1" applyBorder="1" applyAlignment="1">
      <alignment horizontal="left" vertical="center" wrapText="1"/>
      <protection/>
    </xf>
    <xf numFmtId="0" fontId="3" fillId="0" borderId="10" xfId="0" applyFont="1" applyBorder="1" applyAlignment="1">
      <alignment vertical="center"/>
    </xf>
    <xf numFmtId="0" fontId="3" fillId="0" borderId="10" xfId="0" applyFont="1" applyFill="1" applyBorder="1" applyAlignment="1">
      <alignment horizontal="left" vertical="center" wrapText="1"/>
    </xf>
    <xf numFmtId="0" fontId="3" fillId="0" borderId="10" xfId="49" applyNumberFormat="1" applyFont="1" applyFill="1" applyBorder="1" applyAlignment="1">
      <alignment horizontal="left" vertical="center" wrapText="1"/>
      <protection/>
    </xf>
    <xf numFmtId="0" fontId="3" fillId="0" borderId="12" xfId="49" applyFont="1" applyFill="1" applyBorder="1" applyAlignment="1">
      <alignment horizontal="left" vertical="center" wrapText="1"/>
      <protection/>
    </xf>
    <xf numFmtId="0" fontId="3" fillId="0" borderId="10" xfId="49" applyFont="1" applyFill="1" applyBorder="1" applyAlignment="1">
      <alignment horizontal="center" vertical="center" wrapText="1"/>
      <protection/>
    </xf>
    <xf numFmtId="14" fontId="3" fillId="33" borderId="12" xfId="49" applyNumberFormat="1" applyFont="1" applyFill="1" applyBorder="1" applyAlignment="1">
      <alignment horizontal="center" vertical="center" wrapText="1"/>
      <protection/>
    </xf>
    <xf numFmtId="14" fontId="3" fillId="33" borderId="10" xfId="49" applyNumberFormat="1" applyFont="1" applyFill="1" applyBorder="1" applyAlignment="1">
      <alignment horizontal="center" vertical="center" wrapText="1"/>
      <protection/>
    </xf>
    <xf numFmtId="169" fontId="3" fillId="33" borderId="12" xfId="63" applyFont="1" applyFill="1" applyBorder="1" applyAlignment="1">
      <alignment horizontal="center" vertical="center" wrapText="1"/>
    </xf>
    <xf numFmtId="169" fontId="3" fillId="33" borderId="10" xfId="63" applyFont="1" applyFill="1" applyBorder="1" applyAlignment="1">
      <alignment horizontal="center" vertical="center" wrapText="1"/>
    </xf>
    <xf numFmtId="169" fontId="3" fillId="0" borderId="10" xfId="63" applyFont="1" applyFill="1" applyBorder="1" applyAlignment="1">
      <alignment horizontal="center" vertical="center" wrapText="1"/>
    </xf>
    <xf numFmtId="14" fontId="3" fillId="0" borderId="10" xfId="49" applyNumberFormat="1" applyFont="1" applyFill="1" applyBorder="1" applyAlignment="1">
      <alignment horizontal="center" vertical="center" wrapText="1"/>
      <protection/>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33" borderId="12" xfId="49" applyFont="1" applyFill="1" applyBorder="1" applyAlignment="1">
      <alignment horizontal="center" vertical="center" wrapText="1"/>
      <protection/>
    </xf>
    <xf numFmtId="169" fontId="3" fillId="33" borderId="10" xfId="63" applyFont="1" applyFill="1" applyBorder="1" applyAlignment="1">
      <alignment horizontal="right" vertical="center" wrapText="1"/>
    </xf>
    <xf numFmtId="14" fontId="3" fillId="0" borderId="12" xfId="49" applyNumberFormat="1" applyFont="1" applyFill="1" applyBorder="1" applyAlignment="1">
      <alignment horizontal="center" vertical="center" wrapText="1"/>
      <protection/>
    </xf>
    <xf numFmtId="14" fontId="3" fillId="33" borderId="10" xfId="0" applyNumberFormat="1" applyFont="1" applyFill="1" applyBorder="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3" fillId="0" borderId="10" xfId="0" applyFont="1" applyBorder="1" applyAlignment="1">
      <alignment wrapText="1"/>
    </xf>
    <xf numFmtId="0" fontId="3" fillId="0" borderId="10" xfId="0" applyFont="1" applyBorder="1" applyAlignment="1">
      <alignment/>
    </xf>
    <xf numFmtId="0" fontId="3" fillId="0" borderId="13" xfId="0" applyFont="1" applyBorder="1" applyAlignment="1">
      <alignment horizontal="center" vertical="center"/>
    </xf>
    <xf numFmtId="0" fontId="55" fillId="0" borderId="0" xfId="0" applyFont="1" applyAlignment="1">
      <alignment horizontal="left" vertical="center"/>
    </xf>
    <xf numFmtId="0" fontId="9" fillId="0" borderId="0" xfId="0" applyFont="1" applyAlignment="1">
      <alignment horizontal="center" vertical="center"/>
    </xf>
    <xf numFmtId="0" fontId="3" fillId="0" borderId="12" xfId="49" applyFont="1" applyFill="1" applyBorder="1" applyAlignment="1">
      <alignment horizontal="center" vertical="center" wrapText="1"/>
      <protection/>
    </xf>
    <xf numFmtId="169" fontId="3" fillId="0" borderId="12" xfId="63" applyFont="1" applyFill="1" applyBorder="1" applyAlignment="1">
      <alignment horizontal="center" vertical="center" wrapText="1"/>
    </xf>
    <xf numFmtId="0" fontId="3" fillId="0" borderId="10" xfId="0" applyFont="1" applyFill="1" applyBorder="1" applyAlignment="1">
      <alignment vertical="top" wrapText="1"/>
    </xf>
    <xf numFmtId="0" fontId="3" fillId="0" borderId="10" xfId="0" applyNumberFormat="1" applyFont="1" applyFill="1" applyBorder="1" applyAlignment="1">
      <alignment vertical="center" wrapText="1"/>
    </xf>
    <xf numFmtId="166"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69" fontId="3" fillId="33" borderId="12" xfId="63" applyFont="1" applyFill="1" applyBorder="1" applyAlignment="1">
      <alignment horizontal="right" vertical="center" wrapText="1"/>
    </xf>
    <xf numFmtId="0" fontId="3" fillId="0" borderId="0" xfId="0" applyFont="1" applyAlignment="1">
      <alignment horizontal="left" vertical="center"/>
    </xf>
    <xf numFmtId="0" fontId="3" fillId="0" borderId="10" xfId="0" applyFont="1" applyFill="1" applyBorder="1" applyAlignment="1">
      <alignment horizontal="center" vertical="center" wrapText="1"/>
    </xf>
    <xf numFmtId="0" fontId="4" fillId="0" borderId="0" xfId="0" applyFont="1" applyAlignment="1">
      <alignment horizontal="left" vertical="center"/>
    </xf>
    <xf numFmtId="0" fontId="3" fillId="0" borderId="12" xfId="0" applyFont="1" applyFill="1" applyBorder="1" applyAlignment="1">
      <alignment horizontal="center" vertical="center" wrapText="1"/>
    </xf>
    <xf numFmtId="0" fontId="4" fillId="0" borderId="10" xfId="0" applyFont="1" applyBorder="1" applyAlignment="1">
      <alignment horizontal="center" vertical="center" wrapText="1"/>
    </xf>
    <xf numFmtId="166" fontId="4" fillId="0" borderId="11" xfId="0" applyNumberFormat="1" applyFont="1" applyBorder="1" applyAlignment="1">
      <alignment horizontal="center" vertical="center" wrapText="1"/>
    </xf>
    <xf numFmtId="14" fontId="3" fillId="0" borderId="12" xfId="0" applyNumberFormat="1"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left" vertical="center"/>
    </xf>
    <xf numFmtId="0" fontId="3" fillId="0" borderId="0" xfId="0" applyFont="1" applyAlignment="1">
      <alignment vertical="center"/>
    </xf>
    <xf numFmtId="0" fontId="4" fillId="0" borderId="1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169" fontId="3" fillId="0" borderId="10" xfId="63" applyFont="1" applyBorder="1" applyAlignment="1">
      <alignment horizontal="left" vertical="center"/>
    </xf>
    <xf numFmtId="14" fontId="3" fillId="0" borderId="10" xfId="0" applyNumberFormat="1" applyFont="1" applyBorder="1" applyAlignment="1">
      <alignment horizontal="center" vertical="center"/>
    </xf>
    <xf numFmtId="0" fontId="0" fillId="0" borderId="10" xfId="0" applyFont="1" applyFill="1" applyBorder="1" applyAlignment="1">
      <alignment horizontal="center" vertical="center" wrapText="1"/>
    </xf>
    <xf numFmtId="0" fontId="2" fillId="0" borderId="14" xfId="0" applyFont="1" applyBorder="1" applyAlignment="1">
      <alignment vertical="center"/>
    </xf>
    <xf numFmtId="0" fontId="2" fillId="0" borderId="0" xfId="0" applyFont="1" applyBorder="1" applyAlignment="1">
      <alignment vertical="center"/>
    </xf>
    <xf numFmtId="0" fontId="0" fillId="33" borderId="10" xfId="49"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6" fillId="33" borderId="12" xfId="49" applyFont="1" applyFill="1" applyBorder="1" applyAlignment="1">
      <alignment horizontal="center" vertical="center" wrapText="1"/>
      <protection/>
    </xf>
    <xf numFmtId="14" fontId="0" fillId="0" borderId="12" xfId="49" applyNumberFormat="1" applyFont="1" applyFill="1" applyBorder="1" applyAlignment="1">
      <alignment horizontal="center" vertical="center" wrapText="1"/>
      <protection/>
    </xf>
    <xf numFmtId="14" fontId="0" fillId="0" borderId="10" xfId="49" applyNumberFormat="1" applyFont="1" applyFill="1" applyBorder="1" applyAlignment="1">
      <alignment horizontal="center" vertical="center" wrapText="1"/>
      <protection/>
    </xf>
    <xf numFmtId="169" fontId="0" fillId="33" borderId="12" xfId="63" applyFont="1" applyFill="1" applyBorder="1" applyAlignment="1">
      <alignment horizontal="center" vertical="center" wrapText="1"/>
    </xf>
    <xf numFmtId="169" fontId="0" fillId="33" borderId="10" xfId="63" applyFont="1" applyFill="1" applyBorder="1" applyAlignment="1">
      <alignment horizontal="center" vertical="center" wrapText="1"/>
    </xf>
    <xf numFmtId="0" fontId="0" fillId="0" borderId="10" xfId="0" applyNumberFormat="1" applyBorder="1" applyAlignment="1">
      <alignment vertical="center" wrapText="1"/>
    </xf>
    <xf numFmtId="0" fontId="2" fillId="0" borderId="10" xfId="0" applyFont="1" applyBorder="1" applyAlignment="1">
      <alignment vertical="center"/>
    </xf>
    <xf numFmtId="0" fontId="2" fillId="0" borderId="10" xfId="0" applyFont="1" applyBorder="1" applyAlignment="1">
      <alignment horizontal="left" vertical="center"/>
    </xf>
    <xf numFmtId="14" fontId="0"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NumberFormat="1" applyFont="1" applyBorder="1" applyAlignment="1">
      <alignment wrapText="1"/>
    </xf>
    <xf numFmtId="0" fontId="3" fillId="0" borderId="10" xfId="0" applyNumberFormat="1" applyFont="1" applyBorder="1" applyAlignment="1">
      <alignment vertical="top" wrapText="1"/>
    </xf>
    <xf numFmtId="0" fontId="3" fillId="0" borderId="10" xfId="0" applyFont="1" applyBorder="1" applyAlignment="1">
      <alignment vertical="top" wrapText="1"/>
    </xf>
    <xf numFmtId="0" fontId="56" fillId="0" borderId="10" xfId="0" applyFont="1" applyBorder="1" applyAlignment="1">
      <alignment vertical="top"/>
    </xf>
    <xf numFmtId="0" fontId="56" fillId="0" borderId="10" xfId="0" applyFont="1" applyBorder="1" applyAlignment="1">
      <alignment vertical="top" wrapText="1"/>
    </xf>
    <xf numFmtId="0" fontId="56" fillId="0" borderId="10" xfId="0" applyFont="1" applyFill="1" applyBorder="1" applyAlignment="1">
      <alignment horizontal="center" vertical="top"/>
    </xf>
    <xf numFmtId="0" fontId="57" fillId="0" borderId="10" xfId="0" applyFont="1" applyBorder="1" applyAlignment="1">
      <alignment horizontal="justify"/>
    </xf>
    <xf numFmtId="169" fontId="3" fillId="33" borderId="11" xfId="63" applyFont="1" applyFill="1" applyBorder="1" applyAlignment="1">
      <alignment horizontal="center" vertical="center" wrapText="1"/>
    </xf>
    <xf numFmtId="0" fontId="3" fillId="0" borderId="10" xfId="0" applyFont="1" applyBorder="1" applyAlignment="1">
      <alignment horizontal="left" vertical="top" wrapText="1"/>
    </xf>
    <xf numFmtId="0" fontId="57" fillId="0" borderId="11" xfId="0" applyFont="1" applyBorder="1" applyAlignment="1">
      <alignment horizontal="left" vertical="top" wrapText="1"/>
    </xf>
    <xf numFmtId="0" fontId="57" fillId="0" borderId="10" xfId="0" applyFont="1" applyBorder="1" applyAlignment="1">
      <alignment horizontal="justify" vertical="center"/>
    </xf>
    <xf numFmtId="0" fontId="3" fillId="0" borderId="10" xfId="49" applyFont="1" applyBorder="1" applyAlignment="1">
      <alignment horizontal="left" vertical="center" wrapText="1"/>
      <protection/>
    </xf>
    <xf numFmtId="0" fontId="3" fillId="0" borderId="10" xfId="49" applyFont="1" applyBorder="1" applyAlignment="1">
      <alignment horizontal="center" vertical="center" wrapText="1"/>
      <protection/>
    </xf>
    <xf numFmtId="0" fontId="3" fillId="0" borderId="12" xfId="49" applyFont="1" applyBorder="1" applyAlignment="1">
      <alignment horizontal="center" vertical="center" wrapText="1"/>
      <protection/>
    </xf>
    <xf numFmtId="14" fontId="3" fillId="0" borderId="12" xfId="49" applyNumberFormat="1" applyFont="1" applyBorder="1" applyAlignment="1">
      <alignment horizontal="center" vertical="center" wrapText="1"/>
      <protection/>
    </xf>
    <xf numFmtId="14" fontId="3" fillId="0" borderId="10" xfId="49" applyNumberFormat="1" applyFont="1" applyBorder="1" applyAlignment="1">
      <alignment horizontal="center" vertical="center" wrapText="1"/>
      <protection/>
    </xf>
    <xf numFmtId="0" fontId="3" fillId="0" borderId="12" xfId="49" applyFont="1" applyBorder="1" applyAlignment="1">
      <alignment horizontal="left" vertical="center" wrapText="1"/>
      <protection/>
    </xf>
    <xf numFmtId="0" fontId="57" fillId="0" borderId="10" xfId="0" applyFont="1" applyBorder="1" applyAlignment="1">
      <alignment vertical="top" wrapText="1"/>
    </xf>
    <xf numFmtId="0" fontId="3" fillId="0" borderId="13" xfId="0" applyFont="1" applyBorder="1" applyAlignment="1">
      <alignment horizontal="left" vertical="top" wrapText="1"/>
    </xf>
    <xf numFmtId="0" fontId="57" fillId="0" borderId="10" xfId="0" applyFont="1" applyBorder="1" applyAlignment="1">
      <alignment wrapText="1"/>
    </xf>
    <xf numFmtId="14" fontId="56" fillId="33" borderId="12" xfId="49" applyNumberFormat="1" applyFont="1" applyFill="1" applyBorder="1" applyAlignment="1">
      <alignment horizontal="center" vertical="center" wrapText="1"/>
      <protection/>
    </xf>
    <xf numFmtId="0" fontId="3" fillId="0" borderId="10" xfId="0" applyFont="1" applyFill="1" applyBorder="1" applyAlignment="1">
      <alignment horizontal="justify" vertical="top"/>
    </xf>
    <xf numFmtId="0" fontId="3" fillId="0" borderId="11" xfId="49" applyFont="1" applyBorder="1" applyAlignment="1">
      <alignment horizontal="center" vertical="center" wrapText="1"/>
      <protection/>
    </xf>
    <xf numFmtId="14" fontId="3" fillId="0" borderId="15" xfId="0" applyNumberFormat="1" applyFont="1" applyBorder="1" applyAlignment="1">
      <alignment horizontal="center" vertical="center" wrapText="1"/>
    </xf>
    <xf numFmtId="14" fontId="3" fillId="0" borderId="11" xfId="49" applyNumberFormat="1" applyFont="1" applyBorder="1" applyAlignment="1">
      <alignment horizontal="center" vertical="center" wrapText="1"/>
      <protection/>
    </xf>
    <xf numFmtId="0" fontId="3" fillId="0" borderId="15" xfId="49" applyFont="1" applyBorder="1" applyAlignment="1">
      <alignment vertical="center" wrapText="1"/>
      <protection/>
    </xf>
    <xf numFmtId="0" fontId="3" fillId="0" borderId="11" xfId="49" applyFont="1" applyBorder="1" applyAlignment="1">
      <alignment vertical="center" wrapText="1"/>
      <protection/>
    </xf>
    <xf numFmtId="0" fontId="3" fillId="0" borderId="10" xfId="0" applyFont="1" applyBorder="1" applyAlignment="1">
      <alignment horizontal="justify" vertical="top"/>
    </xf>
    <xf numFmtId="0" fontId="3" fillId="0" borderId="10" xfId="0" applyFont="1" applyBorder="1" applyAlignment="1">
      <alignment horizontal="left" vertical="top"/>
    </xf>
    <xf numFmtId="14" fontId="3" fillId="0" borderId="10" xfId="0" applyNumberFormat="1" applyFont="1" applyBorder="1" applyAlignment="1">
      <alignment horizontal="center" vertical="center" wrapText="1"/>
    </xf>
    <xf numFmtId="169" fontId="3" fillId="0" borderId="10" xfId="63" applyFont="1" applyFill="1" applyBorder="1" applyAlignment="1">
      <alignment horizontal="right" vertical="center" wrapText="1"/>
    </xf>
    <xf numFmtId="0" fontId="3" fillId="0" borderId="0" xfId="0" applyFont="1" applyAlignment="1">
      <alignment wrapText="1"/>
    </xf>
    <xf numFmtId="0" fontId="57" fillId="0" borderId="10"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Border="1" applyAlignment="1">
      <alignment horizontal="center" vertical="center"/>
    </xf>
    <xf numFmtId="14" fontId="9" fillId="0" borderId="10" xfId="0" applyNumberFormat="1" applyFont="1" applyBorder="1" applyAlignment="1">
      <alignment horizontal="center" vertical="center"/>
    </xf>
    <xf numFmtId="0" fontId="0" fillId="0" borderId="10" xfId="0" applyBorder="1" applyAlignment="1">
      <alignment wrapText="1"/>
    </xf>
    <xf numFmtId="0" fontId="3" fillId="0" borderId="11" xfId="0" applyFont="1" applyBorder="1" applyAlignment="1">
      <alignment horizontal="left" vertical="top" wrapText="1"/>
    </xf>
    <xf numFmtId="166" fontId="5" fillId="0" borderId="11" xfId="0"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3" fillId="0" borderId="11" xfId="0" applyFont="1" applyBorder="1" applyAlignment="1">
      <alignment horizontal="left" vertical="center"/>
    </xf>
    <xf numFmtId="14" fontId="3"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169" fontId="0" fillId="33" borderId="11" xfId="63" applyFont="1" applyFill="1" applyBorder="1" applyAlignment="1">
      <alignment horizontal="center" vertical="center" wrapText="1"/>
    </xf>
    <xf numFmtId="0" fontId="58" fillId="0" borderId="0" xfId="0" applyFont="1" applyFill="1" applyAlignment="1">
      <alignment horizontal="center" vertical="center" wrapText="1"/>
    </xf>
    <xf numFmtId="0" fontId="58" fillId="0" borderId="0" xfId="0" applyFont="1" applyAlignment="1">
      <alignment vertical="center"/>
    </xf>
    <xf numFmtId="0" fontId="59" fillId="0" borderId="10" xfId="0" applyFont="1" applyBorder="1" applyAlignment="1">
      <alignment horizontal="left" vertical="top" wrapText="1"/>
    </xf>
    <xf numFmtId="0" fontId="0" fillId="0" borderId="10" xfId="0" applyBorder="1" applyAlignment="1">
      <alignment/>
    </xf>
    <xf numFmtId="0" fontId="3" fillId="0" borderId="17" xfId="49" applyFont="1" applyBorder="1" applyAlignment="1">
      <alignment horizontal="center" vertical="center" wrapText="1"/>
      <protection/>
    </xf>
    <xf numFmtId="169" fontId="3" fillId="0" borderId="15" xfId="63" applyFont="1" applyFill="1" applyBorder="1" applyAlignment="1">
      <alignment horizontal="center" vertical="center" wrapText="1"/>
    </xf>
    <xf numFmtId="0" fontId="3" fillId="0" borderId="18" xfId="0" applyFont="1" applyBorder="1" applyAlignment="1">
      <alignment wrapText="1"/>
    </xf>
    <xf numFmtId="0" fontId="60" fillId="0" borderId="10" xfId="0" applyFont="1" applyBorder="1" applyAlignment="1">
      <alignment horizontal="justify" vertical="center"/>
    </xf>
    <xf numFmtId="0" fontId="3" fillId="0" borderId="10" xfId="0" applyFont="1" applyBorder="1" applyAlignment="1">
      <alignment horizontal="justify" vertical="center"/>
    </xf>
    <xf numFmtId="0" fontId="4" fillId="0" borderId="10" xfId="0" applyFont="1" applyBorder="1" applyAlignment="1">
      <alignment wrapText="1"/>
    </xf>
    <xf numFmtId="14" fontId="3" fillId="0" borderId="12" xfId="63" applyNumberFormat="1" applyFont="1" applyFill="1" applyBorder="1" applyAlignment="1">
      <alignment horizontal="center" vertical="center" wrapText="1"/>
    </xf>
    <xf numFmtId="0" fontId="57" fillId="0" borderId="19" xfId="0" applyFont="1" applyBorder="1" applyAlignment="1">
      <alignment wrapText="1"/>
    </xf>
    <xf numFmtId="0" fontId="4" fillId="0" borderId="10" xfId="0" applyFont="1" applyBorder="1" applyAlignment="1">
      <alignment/>
    </xf>
    <xf numFmtId="0" fontId="3" fillId="0" borderId="12" xfId="63" applyNumberFormat="1" applyFont="1" applyFill="1" applyBorder="1" applyAlignment="1">
      <alignment horizontal="center" vertical="center" wrapText="1"/>
    </xf>
    <xf numFmtId="14" fontId="0" fillId="0" borderId="12" xfId="49" applyNumberFormat="1" applyFont="1" applyBorder="1" applyAlignment="1">
      <alignment horizontal="center" vertical="center" wrapText="1"/>
      <protection/>
    </xf>
    <xf numFmtId="0" fontId="3" fillId="0" borderId="0" xfId="0" applyFont="1" applyAlignment="1">
      <alignment horizontal="left" wrapText="1"/>
    </xf>
    <xf numFmtId="0" fontId="3" fillId="33" borderId="15" xfId="49" applyFont="1" applyFill="1" applyBorder="1" applyAlignment="1">
      <alignment horizontal="center" vertical="center" wrapText="1"/>
      <protection/>
    </xf>
    <xf numFmtId="0" fontId="3" fillId="0" borderId="15" xfId="49" applyFont="1" applyBorder="1" applyAlignment="1">
      <alignment horizontal="center" vertical="center" wrapText="1"/>
      <protection/>
    </xf>
    <xf numFmtId="0" fontId="3" fillId="0" borderId="15" xfId="0" applyFont="1" applyBorder="1" applyAlignment="1">
      <alignment horizontal="center" vertical="center" wrapText="1"/>
    </xf>
    <xf numFmtId="14" fontId="3" fillId="0" borderId="15" xfId="49" applyNumberFormat="1" applyFont="1" applyBorder="1" applyAlignment="1">
      <alignment horizontal="center" vertical="center" wrapText="1"/>
      <protection/>
    </xf>
    <xf numFmtId="169" fontId="0" fillId="0" borderId="12" xfId="63" applyFont="1" applyFill="1" applyBorder="1" applyAlignment="1">
      <alignment horizontal="center" vertical="center" wrapText="1"/>
    </xf>
    <xf numFmtId="0" fontId="3" fillId="0" borderId="15" xfId="0" applyFont="1" applyBorder="1" applyAlignment="1">
      <alignment/>
    </xf>
    <xf numFmtId="0" fontId="3" fillId="0" borderId="10" xfId="0" applyFont="1" applyBorder="1" applyAlignment="1">
      <alignment horizontal="left" wrapText="1"/>
    </xf>
    <xf numFmtId="0" fontId="3" fillId="33" borderId="15" xfId="49" applyFont="1" applyFill="1" applyBorder="1" applyAlignment="1">
      <alignment horizontal="center" vertical="center" wrapText="1"/>
      <protection/>
    </xf>
    <xf numFmtId="169" fontId="3" fillId="33" borderId="15" xfId="63" applyFont="1" applyFill="1" applyBorder="1" applyAlignment="1">
      <alignment horizontal="center" vertical="center" wrapText="1"/>
    </xf>
    <xf numFmtId="166" fontId="4" fillId="0" borderId="15" xfId="0" applyNumberFormat="1" applyFont="1" applyBorder="1" applyAlignment="1">
      <alignment horizontal="center" vertical="center" wrapText="1"/>
    </xf>
    <xf numFmtId="0" fontId="57" fillId="0" borderId="10" xfId="0" applyFont="1" applyBorder="1" applyAlignment="1">
      <alignment horizontal="left" wrapText="1"/>
    </xf>
    <xf numFmtId="0" fontId="0" fillId="0" borderId="0" xfId="0" applyFont="1" applyAlignment="1">
      <alignment/>
    </xf>
    <xf numFmtId="169" fontId="3" fillId="33" borderId="15" xfId="63" applyFont="1" applyFill="1" applyBorder="1" applyAlignment="1">
      <alignment horizontal="center" vertical="center" wrapText="1"/>
    </xf>
    <xf numFmtId="169" fontId="3" fillId="33" borderId="11" xfId="63" applyFont="1" applyFill="1" applyBorder="1" applyAlignment="1">
      <alignment horizontal="center" vertical="center" wrapText="1"/>
    </xf>
    <xf numFmtId="166" fontId="4" fillId="0" borderId="15" xfId="0" applyNumberFormat="1" applyFont="1" applyBorder="1" applyAlignment="1">
      <alignment horizontal="center" vertical="center" wrapText="1"/>
    </xf>
    <xf numFmtId="166" fontId="4" fillId="0" borderId="11" xfId="0" applyNumberFormat="1" applyFont="1" applyBorder="1" applyAlignment="1">
      <alignment horizontal="center" vertical="center" wrapText="1"/>
    </xf>
    <xf numFmtId="0" fontId="3" fillId="33" borderId="15" xfId="49" applyFont="1" applyFill="1" applyBorder="1" applyAlignment="1">
      <alignment horizontal="center" vertical="center" wrapText="1"/>
      <protection/>
    </xf>
    <xf numFmtId="0" fontId="3" fillId="33" borderId="11" xfId="49" applyFont="1" applyFill="1" applyBorder="1" applyAlignment="1">
      <alignment horizontal="center" vertical="center" wrapText="1"/>
      <protection/>
    </xf>
    <xf numFmtId="0" fontId="3" fillId="0" borderId="15" xfId="49" applyFont="1" applyBorder="1" applyAlignment="1">
      <alignment horizontal="center" vertical="center" wrapText="1"/>
      <protection/>
    </xf>
    <xf numFmtId="0" fontId="3" fillId="0" borderId="11" xfId="49" applyFont="1" applyBorder="1" applyAlignment="1">
      <alignment horizontal="center" vertical="center" wrapText="1"/>
      <protection/>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14" fontId="3" fillId="33" borderId="15" xfId="49" applyNumberFormat="1" applyFont="1" applyFill="1" applyBorder="1" applyAlignment="1">
      <alignment horizontal="center" vertical="center" wrapText="1"/>
      <protection/>
    </xf>
    <xf numFmtId="14" fontId="3" fillId="33" borderId="11" xfId="49" applyNumberFormat="1" applyFont="1" applyFill="1" applyBorder="1" applyAlignment="1">
      <alignment horizontal="center" vertical="center" wrapText="1"/>
      <protection/>
    </xf>
    <xf numFmtId="0" fontId="3" fillId="33" borderId="15" xfId="49" applyFont="1" applyFill="1" applyBorder="1" applyAlignment="1">
      <alignment horizontal="left" vertical="center" wrapText="1"/>
      <protection/>
    </xf>
    <xf numFmtId="0" fontId="3" fillId="33" borderId="11" xfId="49" applyFont="1" applyFill="1" applyBorder="1" applyAlignment="1">
      <alignment horizontal="left" vertical="center" wrapText="1"/>
      <protection/>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14" fontId="3" fillId="0" borderId="15" xfId="49" applyNumberFormat="1" applyFont="1" applyBorder="1" applyAlignment="1">
      <alignment horizontal="center" vertical="center" wrapText="1"/>
      <protection/>
    </xf>
    <xf numFmtId="14" fontId="3" fillId="0" borderId="11" xfId="49" applyNumberFormat="1" applyFont="1" applyBorder="1" applyAlignment="1">
      <alignment horizontal="center" vertical="center" wrapText="1"/>
      <protection/>
    </xf>
    <xf numFmtId="0" fontId="3" fillId="0" borderId="15" xfId="0" applyFont="1" applyBorder="1" applyAlignment="1">
      <alignment horizontal="center" vertical="top" wrapText="1"/>
    </xf>
    <xf numFmtId="0" fontId="3" fillId="0" borderId="11" xfId="0" applyFont="1" applyBorder="1" applyAlignment="1">
      <alignment horizontal="center" vertical="top" wrapText="1"/>
    </xf>
    <xf numFmtId="0" fontId="3" fillId="0" borderId="15" xfId="0" applyFont="1" applyBorder="1" applyAlignment="1">
      <alignment horizontal="left"/>
    </xf>
    <xf numFmtId="0" fontId="3" fillId="0" borderId="11" xfId="0" applyFont="1" applyBorder="1" applyAlignment="1">
      <alignment horizontal="left"/>
    </xf>
    <xf numFmtId="0" fontId="3" fillId="0" borderId="15" xfId="49" applyFont="1" applyFill="1" applyBorder="1" applyAlignment="1">
      <alignment horizontal="left" vertical="center" wrapText="1"/>
      <protection/>
    </xf>
    <xf numFmtId="0" fontId="3" fillId="0" borderId="20" xfId="49" applyFont="1" applyFill="1" applyBorder="1" applyAlignment="1">
      <alignment horizontal="left" vertical="center" wrapText="1"/>
      <protection/>
    </xf>
    <xf numFmtId="0" fontId="3" fillId="0" borderId="11" xfId="49" applyFont="1" applyFill="1" applyBorder="1" applyAlignment="1">
      <alignment horizontal="left" vertical="center" wrapText="1"/>
      <protection/>
    </xf>
    <xf numFmtId="14" fontId="3" fillId="0" borderId="15" xfId="49" applyNumberFormat="1" applyFont="1" applyFill="1" applyBorder="1" applyAlignment="1">
      <alignment horizontal="center" vertical="center" wrapText="1"/>
      <protection/>
    </xf>
    <xf numFmtId="14" fontId="3" fillId="0" borderId="20" xfId="49" applyNumberFormat="1" applyFont="1" applyFill="1" applyBorder="1" applyAlignment="1">
      <alignment horizontal="center" vertical="center" wrapText="1"/>
      <protection/>
    </xf>
    <xf numFmtId="14" fontId="3" fillId="0" borderId="11" xfId="49" applyNumberFormat="1" applyFont="1" applyFill="1" applyBorder="1" applyAlignment="1">
      <alignment horizontal="center" vertical="center" wrapText="1"/>
      <protection/>
    </xf>
    <xf numFmtId="14" fontId="0" fillId="0" borderId="15" xfId="0" applyNumberFormat="1" applyFont="1" applyFill="1" applyBorder="1" applyAlignment="1">
      <alignment horizontal="center" vertical="center" wrapText="1"/>
    </xf>
    <xf numFmtId="14" fontId="0" fillId="0" borderId="20"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20" xfId="49" applyFont="1" applyFill="1" applyBorder="1" applyAlignment="1">
      <alignment horizontal="center" vertical="center" wrapText="1"/>
      <protection/>
    </xf>
    <xf numFmtId="0" fontId="0" fillId="33" borderId="15" xfId="49" applyFont="1" applyFill="1" applyBorder="1" applyAlignment="1">
      <alignment horizontal="center" vertical="center" wrapText="1"/>
      <protection/>
    </xf>
    <xf numFmtId="0" fontId="0" fillId="33" borderId="20" xfId="49" applyFont="1" applyFill="1" applyBorder="1" applyAlignment="1">
      <alignment horizontal="center" vertical="center" wrapText="1"/>
      <protection/>
    </xf>
    <xf numFmtId="0" fontId="0" fillId="33" borderId="11" xfId="49" applyFont="1" applyFill="1" applyBorder="1" applyAlignment="1">
      <alignment horizontal="center" vertical="center" wrapText="1"/>
      <protection/>
    </xf>
    <xf numFmtId="0" fontId="3" fillId="0" borderId="15" xfId="0" applyFont="1" applyBorder="1" applyAlignment="1">
      <alignment horizontal="left" vertical="top" wrapText="1"/>
    </xf>
    <xf numFmtId="0" fontId="3" fillId="0" borderId="11" xfId="0" applyFont="1" applyBorder="1" applyAlignment="1">
      <alignment horizontal="left" vertical="top" wrapText="1"/>
    </xf>
    <xf numFmtId="0" fontId="0" fillId="0" borderId="15"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3" fillId="0" borderId="15" xfId="49" applyFont="1" applyFill="1" applyBorder="1" applyAlignment="1">
      <alignment horizontal="center" vertical="center" wrapText="1"/>
      <protection/>
    </xf>
    <xf numFmtId="0" fontId="3" fillId="0" borderId="11" xfId="49" applyFont="1" applyFill="1" applyBorder="1" applyAlignment="1">
      <alignment horizontal="center" vertical="center" wrapText="1"/>
      <protection/>
    </xf>
    <xf numFmtId="0" fontId="3" fillId="33" borderId="21" xfId="49" applyFont="1" applyFill="1" applyBorder="1" applyAlignment="1">
      <alignment horizontal="center" vertical="center" wrapText="1"/>
      <protection/>
    </xf>
    <xf numFmtId="0" fontId="3" fillId="33" borderId="14" xfId="49" applyFont="1" applyFill="1" applyBorder="1" applyAlignment="1">
      <alignment horizontal="center" vertical="center" wrapText="1"/>
      <protection/>
    </xf>
    <xf numFmtId="0" fontId="6" fillId="0" borderId="0" xfId="0" applyFont="1" applyFill="1" applyAlignment="1">
      <alignment horizontal="left"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4" fontId="5" fillId="0" borderId="15" xfId="45" applyNumberFormat="1" applyFont="1" applyBorder="1" applyAlignment="1">
      <alignment horizontal="center" vertical="center" wrapText="1"/>
    </xf>
    <xf numFmtId="4" fontId="5" fillId="0" borderId="11" xfId="45" applyNumberFormat="1" applyFont="1" applyBorder="1" applyAlignment="1">
      <alignment horizontal="center" vertical="center" wrapText="1"/>
    </xf>
    <xf numFmtId="166" fontId="5" fillId="0" borderId="15" xfId="0" applyNumberFormat="1" applyFont="1" applyBorder="1" applyAlignment="1">
      <alignment horizontal="center" vertical="center" wrapText="1"/>
    </xf>
    <xf numFmtId="166" fontId="5" fillId="0" borderId="11" xfId="0" applyNumberFormat="1" applyFont="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3" fillId="33" borderId="15" xfId="49" applyFont="1" applyFill="1" applyBorder="1" applyAlignment="1">
      <alignment horizontal="left" wrapText="1"/>
      <protection/>
    </xf>
    <xf numFmtId="0" fontId="3" fillId="33" borderId="11" xfId="49" applyFont="1" applyFill="1" applyBorder="1" applyAlignment="1">
      <alignment horizontal="left" wrapText="1"/>
      <protection/>
    </xf>
    <xf numFmtId="0" fontId="57" fillId="0" borderId="15" xfId="0" applyFont="1" applyBorder="1" applyAlignment="1">
      <alignment horizontal="left" wrapText="1"/>
    </xf>
    <xf numFmtId="0" fontId="57" fillId="0" borderId="11" xfId="0" applyFont="1" applyBorder="1" applyAlignment="1">
      <alignment horizontal="left" wrapText="1"/>
    </xf>
    <xf numFmtId="0" fontId="6" fillId="33" borderId="15" xfId="49" applyFont="1" applyFill="1" applyBorder="1" applyAlignment="1">
      <alignment horizontal="center" vertical="center" wrapText="1"/>
      <protection/>
    </xf>
    <xf numFmtId="0" fontId="6" fillId="33" borderId="11" xfId="49" applyFont="1" applyFill="1" applyBorder="1" applyAlignment="1">
      <alignment horizontal="center" vertical="center" wrapText="1"/>
      <protection/>
    </xf>
    <xf numFmtId="169" fontId="0" fillId="33" borderId="15" xfId="63" applyFont="1" applyFill="1" applyBorder="1" applyAlignment="1">
      <alignment horizontal="center" vertical="center" wrapText="1"/>
    </xf>
    <xf numFmtId="169" fontId="0" fillId="33" borderId="11" xfId="63" applyFont="1" applyFill="1" applyBorder="1" applyAlignment="1">
      <alignment horizontal="center" vertical="center" wrapText="1"/>
    </xf>
    <xf numFmtId="14" fontId="0" fillId="0" borderId="15" xfId="49" applyNumberFormat="1" applyFont="1" applyFill="1" applyBorder="1" applyAlignment="1">
      <alignment horizontal="center" vertical="center" wrapText="1"/>
      <protection/>
    </xf>
    <xf numFmtId="14" fontId="0" fillId="0" borderId="11" xfId="49" applyNumberFormat="1" applyFont="1" applyFill="1" applyBorder="1" applyAlignment="1">
      <alignment horizontal="center" vertical="center" wrapText="1"/>
      <protection/>
    </xf>
    <xf numFmtId="0" fontId="3" fillId="0" borderId="15"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_Foglio1"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 name="Valuta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F211"/>
  <sheetViews>
    <sheetView showGridLines="0" tabSelected="1" zoomScale="60" zoomScaleNormal="60" zoomScalePageLayoutView="0" workbookViewId="0" topLeftCell="A169">
      <selection activeCell="O188" sqref="O188"/>
    </sheetView>
  </sheetViews>
  <sheetFormatPr defaultColWidth="9.140625" defaultRowHeight="12.75"/>
  <cols>
    <col min="1" max="1" width="2.8515625" style="2" customWidth="1"/>
    <col min="2" max="2" width="61.8515625" style="49" customWidth="1"/>
    <col min="3" max="3" width="98.7109375" style="49" customWidth="1"/>
    <col min="4" max="4" width="15.57421875" style="57" customWidth="1"/>
    <col min="5" max="5" width="17.28125" style="57" customWidth="1"/>
    <col min="6" max="9" width="15.57421875" style="57" customWidth="1"/>
    <col min="10" max="10" width="20.00390625" style="49" customWidth="1"/>
    <col min="11" max="11" width="26.28125" style="49" customWidth="1"/>
    <col min="12" max="12" width="29.7109375" style="49" customWidth="1"/>
    <col min="13" max="13" width="16.421875" style="57" customWidth="1"/>
    <col min="14" max="14" width="18.57421875" style="57" customWidth="1"/>
    <col min="15" max="15" width="24.421875" style="3" customWidth="1"/>
    <col min="16" max="16" width="21.7109375" style="3" customWidth="1"/>
    <col min="17" max="17" width="19.28125" style="2" customWidth="1"/>
    <col min="18" max="21" width="9.140625" style="2" customWidth="1"/>
    <col min="22" max="22" width="16.28125" style="2" customWidth="1"/>
    <col min="23" max="23" width="16.140625" style="2" customWidth="1"/>
    <col min="24" max="16384" width="9.140625" style="2" customWidth="1"/>
  </cols>
  <sheetData>
    <row r="2" ht="15">
      <c r="B2" s="40" t="s">
        <v>30</v>
      </c>
    </row>
    <row r="3" ht="15">
      <c r="B3" s="40" t="s">
        <v>477</v>
      </c>
    </row>
    <row r="5" ht="15">
      <c r="B5" s="51" t="s">
        <v>84</v>
      </c>
    </row>
    <row r="6" ht="15">
      <c r="B6" s="51" t="s">
        <v>16</v>
      </c>
    </row>
    <row r="7" ht="15">
      <c r="B7" s="51" t="s">
        <v>85</v>
      </c>
    </row>
    <row r="8" ht="15">
      <c r="B8" s="51" t="s">
        <v>17</v>
      </c>
    </row>
    <row r="9" ht="15">
      <c r="B9" s="51"/>
    </row>
    <row r="10" spans="2:16" s="1" customFormat="1" ht="15">
      <c r="B10" s="201"/>
      <c r="C10" s="201"/>
      <c r="D10" s="201"/>
      <c r="E10" s="201"/>
      <c r="F10" s="201"/>
      <c r="G10" s="201"/>
      <c r="H10" s="201"/>
      <c r="I10" s="201"/>
      <c r="J10" s="201"/>
      <c r="K10" s="201"/>
      <c r="L10" s="201"/>
      <c r="M10" s="201"/>
      <c r="N10" s="58"/>
      <c r="O10" s="7"/>
      <c r="P10" s="7"/>
    </row>
    <row r="11" spans="2:16" s="1" customFormat="1" ht="15">
      <c r="B11" s="8"/>
      <c r="C11" s="8"/>
      <c r="D11" s="8"/>
      <c r="E11" s="8"/>
      <c r="F11" s="8"/>
      <c r="G11" s="8"/>
      <c r="H11" s="8"/>
      <c r="I11" s="8"/>
      <c r="J11" s="8"/>
      <c r="K11" s="8"/>
      <c r="L11" s="8"/>
      <c r="M11" s="8"/>
      <c r="N11" s="58"/>
      <c r="O11" s="7"/>
      <c r="P11" s="7"/>
    </row>
    <row r="12" spans="2:16" s="1" customFormat="1" ht="15">
      <c r="B12" s="8"/>
      <c r="C12" s="8"/>
      <c r="D12" s="8"/>
      <c r="E12" s="8"/>
      <c r="F12" s="8"/>
      <c r="G12" s="8"/>
      <c r="H12" s="8"/>
      <c r="I12" s="8"/>
      <c r="J12" s="8"/>
      <c r="K12" s="8"/>
      <c r="L12" s="8"/>
      <c r="M12" s="8"/>
      <c r="N12" s="58"/>
      <c r="O12" s="7"/>
      <c r="P12" s="7"/>
    </row>
    <row r="13" ht="10.5" customHeight="1"/>
    <row r="14" spans="2:17" s="4" customFormat="1" ht="66" customHeight="1">
      <c r="B14" s="202" t="s">
        <v>0</v>
      </c>
      <c r="C14" s="202"/>
      <c r="D14" s="206" t="s">
        <v>3</v>
      </c>
      <c r="E14" s="207"/>
      <c r="F14" s="207"/>
      <c r="G14" s="207"/>
      <c r="H14" s="207"/>
      <c r="I14" s="208"/>
      <c r="J14" s="204" t="s">
        <v>19</v>
      </c>
      <c r="K14" s="204" t="s">
        <v>13</v>
      </c>
      <c r="L14" s="204" t="s">
        <v>10</v>
      </c>
      <c r="M14" s="204" t="s">
        <v>1</v>
      </c>
      <c r="N14" s="204" t="s">
        <v>6</v>
      </c>
      <c r="O14" s="209" t="s">
        <v>2</v>
      </c>
      <c r="P14" s="211" t="s">
        <v>51</v>
      </c>
      <c r="Q14" s="211" t="s">
        <v>7</v>
      </c>
    </row>
    <row r="15" spans="2:17" s="4" customFormat="1" ht="83.25" customHeight="1">
      <c r="B15" s="203"/>
      <c r="C15" s="203"/>
      <c r="D15" s="53" t="s">
        <v>9</v>
      </c>
      <c r="E15" s="53" t="s">
        <v>18</v>
      </c>
      <c r="F15" s="59" t="s">
        <v>4</v>
      </c>
      <c r="G15" s="53" t="s">
        <v>5</v>
      </c>
      <c r="H15" s="53" t="s">
        <v>8</v>
      </c>
      <c r="I15" s="53" t="s">
        <v>11</v>
      </c>
      <c r="J15" s="205"/>
      <c r="K15" s="205"/>
      <c r="L15" s="205"/>
      <c r="M15" s="205"/>
      <c r="N15" s="205"/>
      <c r="O15" s="210"/>
      <c r="P15" s="212"/>
      <c r="Q15" s="212"/>
    </row>
    <row r="16" spans="2:17" s="4" customFormat="1" ht="83.25" customHeight="1">
      <c r="B16" s="120" t="s">
        <v>343</v>
      </c>
      <c r="C16" s="116" t="s">
        <v>344</v>
      </c>
      <c r="D16" s="119"/>
      <c r="E16" s="15" t="s">
        <v>12</v>
      </c>
      <c r="F16" s="118"/>
      <c r="G16" s="119"/>
      <c r="H16" s="119"/>
      <c r="I16" s="119"/>
      <c r="J16" s="123" t="s">
        <v>346</v>
      </c>
      <c r="K16" s="22" t="s">
        <v>15</v>
      </c>
      <c r="L16" s="122" t="s">
        <v>345</v>
      </c>
      <c r="M16" s="121">
        <v>40904</v>
      </c>
      <c r="N16" s="28" t="s">
        <v>22</v>
      </c>
      <c r="O16" s="25">
        <v>2917328.66</v>
      </c>
      <c r="P16" s="25">
        <f>105944.8+104802.88+31200+139978.68+133850.1+128265.47</f>
        <v>644041.9299999999</v>
      </c>
      <c r="Q16" s="117"/>
    </row>
    <row r="17" spans="2:17" s="6" customFormat="1" ht="28.5">
      <c r="B17" s="21" t="s">
        <v>53</v>
      </c>
      <c r="C17" s="17" t="s">
        <v>52</v>
      </c>
      <c r="D17" s="22"/>
      <c r="E17" s="22" t="s">
        <v>12</v>
      </c>
      <c r="F17" s="22"/>
      <c r="G17" s="22"/>
      <c r="H17" s="22"/>
      <c r="I17" s="22"/>
      <c r="J17" s="22" t="s">
        <v>20</v>
      </c>
      <c r="K17" s="22" t="s">
        <v>14</v>
      </c>
      <c r="L17" s="22" t="s">
        <v>86</v>
      </c>
      <c r="M17" s="28">
        <v>42555</v>
      </c>
      <c r="N17" s="28" t="s">
        <v>22</v>
      </c>
      <c r="O17" s="27">
        <v>5825.25</v>
      </c>
      <c r="P17" s="27">
        <f>1783.65+2381.77</f>
        <v>4165.42</v>
      </c>
      <c r="Q17" s="27"/>
    </row>
    <row r="18" spans="2:18" s="6" customFormat="1" ht="42.75">
      <c r="B18" s="17" t="s">
        <v>241</v>
      </c>
      <c r="C18" s="19" t="s">
        <v>23</v>
      </c>
      <c r="D18" s="22"/>
      <c r="E18" s="22" t="s">
        <v>12</v>
      </c>
      <c r="F18" s="22"/>
      <c r="G18" s="22"/>
      <c r="H18" s="22"/>
      <c r="I18" s="22"/>
      <c r="J18" s="22" t="s">
        <v>20</v>
      </c>
      <c r="K18" s="22" t="s">
        <v>15</v>
      </c>
      <c r="L18" s="22" t="s">
        <v>24</v>
      </c>
      <c r="M18" s="28">
        <v>42815</v>
      </c>
      <c r="N18" s="28" t="s">
        <v>22</v>
      </c>
      <c r="O18" s="27">
        <v>2152.89</v>
      </c>
      <c r="P18" s="27">
        <v>2301.01</v>
      </c>
      <c r="Q18" s="27"/>
      <c r="R18" s="125"/>
    </row>
    <row r="19" spans="2:17" s="6" customFormat="1" ht="42.75">
      <c r="B19" s="17" t="s">
        <v>40</v>
      </c>
      <c r="C19" s="44" t="s">
        <v>41</v>
      </c>
      <c r="D19" s="42"/>
      <c r="E19" s="22" t="s">
        <v>12</v>
      </c>
      <c r="F19" s="42"/>
      <c r="G19" s="42"/>
      <c r="H19" s="42"/>
      <c r="I19" s="42"/>
      <c r="J19" s="22" t="s">
        <v>20</v>
      </c>
      <c r="K19" s="22" t="s">
        <v>15</v>
      </c>
      <c r="L19" s="33" t="s">
        <v>42</v>
      </c>
      <c r="M19" s="33">
        <v>42971</v>
      </c>
      <c r="N19" s="33">
        <v>43069</v>
      </c>
      <c r="O19" s="43">
        <v>9750</v>
      </c>
      <c r="P19" s="43">
        <v>8060</v>
      </c>
      <c r="Q19" s="27"/>
    </row>
    <row r="20" spans="2:17" s="4" customFormat="1" ht="42.75">
      <c r="B20" s="17" t="s">
        <v>43</v>
      </c>
      <c r="C20" s="11" t="s">
        <v>212</v>
      </c>
      <c r="D20" s="15"/>
      <c r="E20" s="15" t="s">
        <v>12</v>
      </c>
      <c r="F20" s="31"/>
      <c r="G20" s="31"/>
      <c r="H20" s="31"/>
      <c r="I20" s="31"/>
      <c r="J20" s="15" t="s">
        <v>20</v>
      </c>
      <c r="K20" s="22" t="s">
        <v>15</v>
      </c>
      <c r="L20" s="31" t="s">
        <v>44</v>
      </c>
      <c r="M20" s="23">
        <v>43018</v>
      </c>
      <c r="N20" s="24">
        <v>43066</v>
      </c>
      <c r="O20" s="32">
        <v>8248.85</v>
      </c>
      <c r="P20" s="25"/>
      <c r="Q20" s="26"/>
    </row>
    <row r="21" spans="2:17" s="4" customFormat="1" ht="42.75">
      <c r="B21" s="17" t="s">
        <v>27</v>
      </c>
      <c r="C21" s="11" t="s">
        <v>28</v>
      </c>
      <c r="D21" s="15" t="s">
        <v>12</v>
      </c>
      <c r="E21" s="30"/>
      <c r="F21" s="31"/>
      <c r="G21" s="31"/>
      <c r="H21" s="31"/>
      <c r="I21" s="31"/>
      <c r="J21" s="15" t="s">
        <v>20</v>
      </c>
      <c r="K21" s="22" t="s">
        <v>15</v>
      </c>
      <c r="L21" s="15" t="s">
        <v>29</v>
      </c>
      <c r="M21" s="23">
        <v>43054</v>
      </c>
      <c r="N21" s="28">
        <v>43465</v>
      </c>
      <c r="O21" s="25">
        <v>6300</v>
      </c>
      <c r="P21" s="25">
        <f>1800</f>
        <v>1800</v>
      </c>
      <c r="Q21" s="26"/>
    </row>
    <row r="22" spans="2:17" ht="42.75">
      <c r="B22" s="14" t="s">
        <v>176</v>
      </c>
      <c r="C22" s="12" t="s">
        <v>177</v>
      </c>
      <c r="D22" s="31"/>
      <c r="E22" s="15" t="s">
        <v>12</v>
      </c>
      <c r="F22" s="31"/>
      <c r="G22" s="31"/>
      <c r="H22" s="31"/>
      <c r="I22" s="31"/>
      <c r="J22" s="15" t="s">
        <v>20</v>
      </c>
      <c r="K22" s="22" t="s">
        <v>15</v>
      </c>
      <c r="L22" s="23" t="s">
        <v>178</v>
      </c>
      <c r="M22" s="23">
        <v>43124</v>
      </c>
      <c r="N22" s="24">
        <v>43480</v>
      </c>
      <c r="O22" s="25">
        <v>16000</v>
      </c>
      <c r="P22" s="25">
        <f>8550.4+5985.28+2565.12</f>
        <v>17100.8</v>
      </c>
      <c r="Q22" s="26"/>
    </row>
    <row r="23" spans="2:17" s="4" customFormat="1" ht="28.5">
      <c r="B23" s="90" t="s">
        <v>238</v>
      </c>
      <c r="C23" s="11" t="s">
        <v>239</v>
      </c>
      <c r="D23" s="39"/>
      <c r="E23" s="15" t="s">
        <v>12</v>
      </c>
      <c r="F23" s="31"/>
      <c r="G23" s="31"/>
      <c r="H23" s="31"/>
      <c r="I23" s="31"/>
      <c r="J23" s="15" t="s">
        <v>20</v>
      </c>
      <c r="K23" s="91" t="s">
        <v>21</v>
      </c>
      <c r="L23" s="23" t="s">
        <v>240</v>
      </c>
      <c r="M23" s="23">
        <v>43125</v>
      </c>
      <c r="N23" s="99">
        <v>43145</v>
      </c>
      <c r="O23" s="25">
        <v>6210</v>
      </c>
      <c r="P23" s="25">
        <v>4479.13</v>
      </c>
      <c r="Q23" s="26"/>
    </row>
    <row r="24" spans="2:17" s="6" customFormat="1" ht="42.75">
      <c r="B24" s="17" t="s">
        <v>31</v>
      </c>
      <c r="C24" s="19" t="s">
        <v>32</v>
      </c>
      <c r="D24" s="22"/>
      <c r="E24" s="22" t="s">
        <v>12</v>
      </c>
      <c r="F24" s="42"/>
      <c r="G24" s="42"/>
      <c r="H24" s="42"/>
      <c r="I24" s="42"/>
      <c r="J24" s="22" t="s">
        <v>20</v>
      </c>
      <c r="K24" s="22" t="s">
        <v>21</v>
      </c>
      <c r="L24" s="33" t="s">
        <v>33</v>
      </c>
      <c r="M24" s="33">
        <v>43132</v>
      </c>
      <c r="N24" s="24" t="s">
        <v>193</v>
      </c>
      <c r="O24" s="43">
        <v>10952.75</v>
      </c>
      <c r="P24" s="43">
        <f>2434.43+1043.33</f>
        <v>3477.7599999999998</v>
      </c>
      <c r="Q24" s="27"/>
    </row>
    <row r="25" spans="2:17" s="6" customFormat="1" ht="42.75">
      <c r="B25" s="17" t="s">
        <v>35</v>
      </c>
      <c r="C25" s="11" t="s">
        <v>36</v>
      </c>
      <c r="D25" s="30"/>
      <c r="E25" s="15" t="s">
        <v>12</v>
      </c>
      <c r="F25" s="31"/>
      <c r="G25" s="31"/>
      <c r="H25" s="31"/>
      <c r="I25" s="31"/>
      <c r="J25" s="15" t="s">
        <v>20</v>
      </c>
      <c r="K25" s="22" t="s">
        <v>15</v>
      </c>
      <c r="L25" s="23" t="s">
        <v>37</v>
      </c>
      <c r="M25" s="23">
        <v>43137</v>
      </c>
      <c r="N25" s="24" t="s">
        <v>193</v>
      </c>
      <c r="O25" s="25">
        <v>15531</v>
      </c>
      <c r="P25" s="25">
        <f>7256.45+3109.9</f>
        <v>10366.35</v>
      </c>
      <c r="Q25" s="26"/>
    </row>
    <row r="26" spans="2:17" s="6" customFormat="1" ht="42.75">
      <c r="B26" s="17" t="s">
        <v>73</v>
      </c>
      <c r="C26" s="11" t="s">
        <v>38</v>
      </c>
      <c r="D26" s="31"/>
      <c r="E26" s="15" t="s">
        <v>12</v>
      </c>
      <c r="F26" s="31"/>
      <c r="G26" s="31"/>
      <c r="H26" s="31"/>
      <c r="I26" s="31"/>
      <c r="J26" s="15" t="s">
        <v>20</v>
      </c>
      <c r="K26" s="22" t="s">
        <v>15</v>
      </c>
      <c r="L26" s="23" t="s">
        <v>39</v>
      </c>
      <c r="M26" s="23">
        <v>43140</v>
      </c>
      <c r="N26" s="24" t="s">
        <v>193</v>
      </c>
      <c r="O26" s="25">
        <v>7359.89</v>
      </c>
      <c r="P26" s="25">
        <f>2874.06+1231.73</f>
        <v>4105.79</v>
      </c>
      <c r="Q26" s="26"/>
    </row>
    <row r="27" spans="2:18" s="6" customFormat="1" ht="57">
      <c r="B27" s="14" t="s">
        <v>242</v>
      </c>
      <c r="C27" s="11" t="s">
        <v>45</v>
      </c>
      <c r="D27" s="15"/>
      <c r="E27" s="15" t="s">
        <v>12</v>
      </c>
      <c r="F27" s="31"/>
      <c r="G27" s="31"/>
      <c r="H27" s="31"/>
      <c r="I27" s="31"/>
      <c r="J27" s="15" t="s">
        <v>26</v>
      </c>
      <c r="K27" s="15" t="s">
        <v>21</v>
      </c>
      <c r="L27" s="23" t="s">
        <v>46</v>
      </c>
      <c r="M27" s="23">
        <v>43159</v>
      </c>
      <c r="N27" s="24" t="s">
        <v>50</v>
      </c>
      <c r="O27" s="25">
        <v>96102.76</v>
      </c>
      <c r="P27" s="25">
        <f>16970.06+2933.33+1669.8+1287.48+7822.68+7496.61+12440.16+6469.95+17848.14+17694.81</f>
        <v>92633.01999999999</v>
      </c>
      <c r="Q27" s="26"/>
      <c r="R27" s="16"/>
    </row>
    <row r="28" spans="2:17" s="6" customFormat="1" ht="57">
      <c r="B28" s="17" t="s">
        <v>243</v>
      </c>
      <c r="C28" s="13" t="s">
        <v>47</v>
      </c>
      <c r="D28" s="30"/>
      <c r="E28" s="15" t="s">
        <v>12</v>
      </c>
      <c r="F28" s="31"/>
      <c r="G28" s="31"/>
      <c r="H28" s="31"/>
      <c r="I28" s="31"/>
      <c r="J28" s="15" t="s">
        <v>20</v>
      </c>
      <c r="K28" s="22" t="s">
        <v>15</v>
      </c>
      <c r="L28" s="33" t="s">
        <v>48</v>
      </c>
      <c r="M28" s="33">
        <v>43171</v>
      </c>
      <c r="N28" s="24" t="s">
        <v>49</v>
      </c>
      <c r="O28" s="25">
        <v>7894.16</v>
      </c>
      <c r="P28" s="25">
        <v>8437.28</v>
      </c>
      <c r="Q28" s="26"/>
    </row>
    <row r="29" spans="2:17" s="6" customFormat="1" ht="57">
      <c r="B29" s="17" t="s">
        <v>43</v>
      </c>
      <c r="C29" s="45" t="s">
        <v>54</v>
      </c>
      <c r="D29" s="22"/>
      <c r="E29" s="22" t="s">
        <v>12</v>
      </c>
      <c r="F29" s="42"/>
      <c r="G29" s="22"/>
      <c r="H29" s="42"/>
      <c r="I29" s="42"/>
      <c r="J29" s="22" t="s">
        <v>20</v>
      </c>
      <c r="K29" s="22" t="s">
        <v>15</v>
      </c>
      <c r="L29" s="33" t="s">
        <v>55</v>
      </c>
      <c r="M29" s="33">
        <v>43194</v>
      </c>
      <c r="N29" s="27" t="s">
        <v>56</v>
      </c>
      <c r="O29" s="43">
        <v>4323.52</v>
      </c>
      <c r="P29" s="43">
        <v>3756.6</v>
      </c>
      <c r="Q29" s="27"/>
    </row>
    <row r="30" spans="2:17" ht="42.75">
      <c r="B30" s="17" t="s">
        <v>59</v>
      </c>
      <c r="C30" s="11" t="s">
        <v>61</v>
      </c>
      <c r="D30" s="15"/>
      <c r="E30" s="15" t="s">
        <v>12</v>
      </c>
      <c r="F30" s="31"/>
      <c r="G30" s="15"/>
      <c r="H30" s="31"/>
      <c r="I30" s="31"/>
      <c r="J30" s="15" t="s">
        <v>20</v>
      </c>
      <c r="K30" s="22" t="s">
        <v>15</v>
      </c>
      <c r="L30" s="23" t="s">
        <v>60</v>
      </c>
      <c r="M30" s="23">
        <v>43252</v>
      </c>
      <c r="N30" s="24">
        <v>43266</v>
      </c>
      <c r="O30" s="25">
        <v>7458.85</v>
      </c>
      <c r="P30" s="25">
        <f>2626.7+2030.72</f>
        <v>4657.42</v>
      </c>
      <c r="Q30" s="26"/>
    </row>
    <row r="31" spans="2:17" ht="61.5" customHeight="1">
      <c r="B31" s="17" t="s">
        <v>62</v>
      </c>
      <c r="C31" s="10" t="s">
        <v>63</v>
      </c>
      <c r="D31" s="15"/>
      <c r="E31" s="15" t="s">
        <v>12</v>
      </c>
      <c r="F31" s="31"/>
      <c r="G31" s="15"/>
      <c r="H31" s="31"/>
      <c r="I31" s="31"/>
      <c r="J31" s="15" t="s">
        <v>20</v>
      </c>
      <c r="K31" s="22" t="s">
        <v>15</v>
      </c>
      <c r="L31" s="23" t="s">
        <v>64</v>
      </c>
      <c r="M31" s="23">
        <v>43263</v>
      </c>
      <c r="N31" s="24" t="s">
        <v>81</v>
      </c>
      <c r="O31" s="25">
        <v>9500</v>
      </c>
      <c r="P31" s="25">
        <f>5930.74+4313.26</f>
        <v>10244</v>
      </c>
      <c r="Q31" s="26"/>
    </row>
    <row r="32" spans="2:17" s="6" customFormat="1" ht="42.75" customHeight="1">
      <c r="B32" s="21" t="s">
        <v>65</v>
      </c>
      <c r="C32" s="17" t="s">
        <v>66</v>
      </c>
      <c r="D32" s="22"/>
      <c r="E32" s="22" t="s">
        <v>12</v>
      </c>
      <c r="F32" s="22"/>
      <c r="G32" s="22"/>
      <c r="H32" s="22"/>
      <c r="I32" s="22"/>
      <c r="J32" s="15" t="s">
        <v>20</v>
      </c>
      <c r="K32" s="22" t="s">
        <v>15</v>
      </c>
      <c r="L32" s="23" t="s">
        <v>67</v>
      </c>
      <c r="M32" s="23">
        <v>43279</v>
      </c>
      <c r="N32" s="24">
        <v>43312</v>
      </c>
      <c r="O32" s="27">
        <v>4906.38</v>
      </c>
      <c r="P32" s="27">
        <v>5243.94</v>
      </c>
      <c r="Q32" s="27"/>
    </row>
    <row r="33" spans="2:17" s="6" customFormat="1" ht="56.25" customHeight="1">
      <c r="B33" s="14" t="s">
        <v>90</v>
      </c>
      <c r="C33" s="20" t="s">
        <v>69</v>
      </c>
      <c r="D33" s="22"/>
      <c r="E33" s="22" t="s">
        <v>12</v>
      </c>
      <c r="F33" s="22"/>
      <c r="G33" s="22"/>
      <c r="H33" s="22"/>
      <c r="I33" s="22"/>
      <c r="J33" s="15" t="s">
        <v>20</v>
      </c>
      <c r="K33" s="22" t="s">
        <v>15</v>
      </c>
      <c r="L33" s="23" t="s">
        <v>68</v>
      </c>
      <c r="M33" s="23">
        <v>43313</v>
      </c>
      <c r="N33" s="24">
        <v>43343</v>
      </c>
      <c r="O33" s="27">
        <v>13622</v>
      </c>
      <c r="P33" s="27">
        <f>1468.75</f>
        <v>1468.75</v>
      </c>
      <c r="Q33" s="27"/>
    </row>
    <row r="34" spans="2:17" s="6" customFormat="1" ht="71.25">
      <c r="B34" s="14" t="s">
        <v>90</v>
      </c>
      <c r="C34" s="20" t="s">
        <v>71</v>
      </c>
      <c r="D34" s="22"/>
      <c r="E34" s="22" t="s">
        <v>12</v>
      </c>
      <c r="F34" s="22"/>
      <c r="G34" s="22"/>
      <c r="H34" s="22"/>
      <c r="I34" s="22"/>
      <c r="J34" s="15" t="s">
        <v>20</v>
      </c>
      <c r="K34" s="22" t="s">
        <v>15</v>
      </c>
      <c r="L34" s="23" t="s">
        <v>70</v>
      </c>
      <c r="M34" s="23">
        <v>43313</v>
      </c>
      <c r="N34" s="24">
        <v>43343</v>
      </c>
      <c r="O34" s="27">
        <v>1378</v>
      </c>
      <c r="P34" s="27"/>
      <c r="Q34" s="27"/>
    </row>
    <row r="35" spans="2:17" s="35" customFormat="1" ht="28.5">
      <c r="B35" s="14" t="s">
        <v>74</v>
      </c>
      <c r="C35" s="18" t="s">
        <v>75</v>
      </c>
      <c r="D35" s="31" t="s">
        <v>12</v>
      </c>
      <c r="E35" s="31"/>
      <c r="F35" s="31"/>
      <c r="G35" s="31"/>
      <c r="H35" s="31"/>
      <c r="I35" s="31"/>
      <c r="J35" s="15" t="s">
        <v>20</v>
      </c>
      <c r="K35" s="15" t="s">
        <v>14</v>
      </c>
      <c r="L35" s="15" t="s">
        <v>76</v>
      </c>
      <c r="M35" s="34">
        <v>43371</v>
      </c>
      <c r="N35" s="23">
        <v>43371</v>
      </c>
      <c r="O35" s="25">
        <v>1400</v>
      </c>
      <c r="P35" s="25"/>
      <c r="Q35" s="26"/>
    </row>
    <row r="36" spans="2:17" s="36" customFormat="1" ht="28.5">
      <c r="B36" s="17" t="s">
        <v>79</v>
      </c>
      <c r="C36" s="11" t="s">
        <v>78</v>
      </c>
      <c r="D36" s="38"/>
      <c r="E36" s="22" t="s">
        <v>12</v>
      </c>
      <c r="F36" s="31"/>
      <c r="G36" s="31"/>
      <c r="H36" s="31"/>
      <c r="I36" s="31"/>
      <c r="J36" s="15" t="s">
        <v>20</v>
      </c>
      <c r="K36" s="15" t="s">
        <v>21</v>
      </c>
      <c r="L36" s="22" t="s">
        <v>77</v>
      </c>
      <c r="M36" s="29">
        <v>43433</v>
      </c>
      <c r="N36" s="33">
        <v>43434</v>
      </c>
      <c r="O36" s="25">
        <v>3500</v>
      </c>
      <c r="P36" s="25"/>
      <c r="Q36" s="26"/>
    </row>
    <row r="37" spans="2:17" s="36" customFormat="1" ht="29.25">
      <c r="B37" s="37" t="s">
        <v>474</v>
      </c>
      <c r="C37" s="136" t="s">
        <v>475</v>
      </c>
      <c r="D37" s="137"/>
      <c r="E37" s="15" t="s">
        <v>82</v>
      </c>
      <c r="F37" s="31"/>
      <c r="G37" s="31"/>
      <c r="H37" s="15"/>
      <c r="I37" s="31"/>
      <c r="J37" s="15" t="s">
        <v>20</v>
      </c>
      <c r="K37" s="15" t="s">
        <v>14</v>
      </c>
      <c r="L37" s="92" t="s">
        <v>476</v>
      </c>
      <c r="M37" s="93">
        <v>43476</v>
      </c>
      <c r="N37" s="94" t="s">
        <v>80</v>
      </c>
      <c r="O37" s="43">
        <v>8018</v>
      </c>
      <c r="P37" s="25">
        <f>4326.5</f>
        <v>4326.5</v>
      </c>
      <c r="Q37" s="26"/>
    </row>
    <row r="38" spans="2:17" s="41" customFormat="1" ht="42.75" customHeight="1">
      <c r="B38" s="167" t="s">
        <v>87</v>
      </c>
      <c r="C38" s="9" t="s">
        <v>88</v>
      </c>
      <c r="D38" s="157"/>
      <c r="E38" s="157" t="s">
        <v>12</v>
      </c>
      <c r="F38" s="157"/>
      <c r="G38" s="157"/>
      <c r="H38" s="157"/>
      <c r="I38" s="157"/>
      <c r="J38" s="157" t="s">
        <v>20</v>
      </c>
      <c r="K38" s="197" t="s">
        <v>58</v>
      </c>
      <c r="L38" s="186" t="s">
        <v>89</v>
      </c>
      <c r="M38" s="213">
        <v>43531</v>
      </c>
      <c r="N38" s="165" t="s">
        <v>50</v>
      </c>
      <c r="O38" s="32">
        <v>17504.32</v>
      </c>
      <c r="P38" s="153"/>
      <c r="Q38" s="155"/>
    </row>
    <row r="39" spans="2:17" s="41" customFormat="1" ht="15" customHeight="1">
      <c r="B39" s="168"/>
      <c r="C39" s="9" t="s">
        <v>98</v>
      </c>
      <c r="D39" s="158"/>
      <c r="E39" s="158"/>
      <c r="F39" s="158"/>
      <c r="G39" s="158"/>
      <c r="H39" s="158"/>
      <c r="I39" s="158"/>
      <c r="J39" s="158"/>
      <c r="K39" s="198"/>
      <c r="L39" s="188"/>
      <c r="M39" s="214"/>
      <c r="N39" s="166"/>
      <c r="O39" s="48">
        <v>6301.55</v>
      </c>
      <c r="P39" s="154"/>
      <c r="Q39" s="156"/>
    </row>
    <row r="40" spans="2:17" s="36" customFormat="1" ht="42.75">
      <c r="B40" s="14" t="s">
        <v>90</v>
      </c>
      <c r="C40" s="11" t="s">
        <v>91</v>
      </c>
      <c r="D40" s="31"/>
      <c r="E40" s="15" t="s">
        <v>12</v>
      </c>
      <c r="F40" s="31"/>
      <c r="G40" s="31"/>
      <c r="H40" s="31"/>
      <c r="I40" s="31"/>
      <c r="J40" s="15" t="s">
        <v>20</v>
      </c>
      <c r="K40" s="15" t="s">
        <v>21</v>
      </c>
      <c r="L40" s="52" t="s">
        <v>92</v>
      </c>
      <c r="M40" s="55">
        <v>43543</v>
      </c>
      <c r="N40" s="24" t="s">
        <v>50</v>
      </c>
      <c r="O40" s="25">
        <v>25004.7</v>
      </c>
      <c r="P40" s="25">
        <f>4380.87+6511.1+13193.48</f>
        <v>24085.45</v>
      </c>
      <c r="Q40" s="26"/>
    </row>
    <row r="41" spans="2:17" s="56" customFormat="1" ht="57">
      <c r="B41" s="14" t="s">
        <v>96</v>
      </c>
      <c r="C41" s="9" t="s">
        <v>95</v>
      </c>
      <c r="D41" s="31"/>
      <c r="E41" s="15"/>
      <c r="F41" s="31"/>
      <c r="G41" s="15" t="s">
        <v>12</v>
      </c>
      <c r="H41" s="31"/>
      <c r="I41" s="31"/>
      <c r="J41" s="15" t="s">
        <v>20</v>
      </c>
      <c r="K41" s="15" t="s">
        <v>14</v>
      </c>
      <c r="L41" s="47" t="s">
        <v>94</v>
      </c>
      <c r="M41" s="55">
        <v>43593</v>
      </c>
      <c r="N41" s="50" t="s">
        <v>93</v>
      </c>
      <c r="O41" s="25">
        <f>14400+8000</f>
        <v>22400</v>
      </c>
      <c r="P41" s="25">
        <f>14201.27</f>
        <v>14201.27</v>
      </c>
      <c r="Q41" s="46"/>
    </row>
    <row r="42" spans="2:17" s="41" customFormat="1" ht="47.25" customHeight="1">
      <c r="B42" s="167" t="s">
        <v>101</v>
      </c>
      <c r="C42" s="9" t="s">
        <v>100</v>
      </c>
      <c r="D42" s="157"/>
      <c r="E42" s="157" t="s">
        <v>12</v>
      </c>
      <c r="F42" s="157"/>
      <c r="G42" s="157"/>
      <c r="H42" s="157"/>
      <c r="I42" s="157"/>
      <c r="J42" s="157" t="s">
        <v>20</v>
      </c>
      <c r="K42" s="197" t="s">
        <v>58</v>
      </c>
      <c r="L42" s="180" t="s">
        <v>99</v>
      </c>
      <c r="M42" s="180">
        <v>43675</v>
      </c>
      <c r="N42" s="165" t="s">
        <v>50</v>
      </c>
      <c r="O42" s="32">
        <v>6335.22</v>
      </c>
      <c r="P42" s="153"/>
      <c r="Q42" s="155"/>
    </row>
    <row r="43" spans="2:17" s="41" customFormat="1" ht="14.25">
      <c r="B43" s="168"/>
      <c r="C43" s="9" t="s">
        <v>98</v>
      </c>
      <c r="D43" s="158"/>
      <c r="E43" s="158"/>
      <c r="F43" s="158"/>
      <c r="G43" s="158"/>
      <c r="H43" s="158"/>
      <c r="I43" s="158"/>
      <c r="J43" s="158"/>
      <c r="K43" s="198"/>
      <c r="L43" s="182"/>
      <c r="M43" s="182"/>
      <c r="N43" s="166"/>
      <c r="O43" s="48">
        <v>2280.68</v>
      </c>
      <c r="P43" s="154"/>
      <c r="Q43" s="156"/>
    </row>
    <row r="44" spans="2:17" ht="62.25" customHeight="1">
      <c r="B44" s="60" t="s">
        <v>103</v>
      </c>
      <c r="C44" s="12" t="s">
        <v>104</v>
      </c>
      <c r="D44" s="60"/>
      <c r="E44" s="61" t="s">
        <v>12</v>
      </c>
      <c r="F44" s="60"/>
      <c r="G44" s="60"/>
      <c r="H44" s="60"/>
      <c r="I44" s="60"/>
      <c r="J44" s="15" t="s">
        <v>20</v>
      </c>
      <c r="K44" s="47" t="s">
        <v>102</v>
      </c>
      <c r="L44" s="61" t="s">
        <v>105</v>
      </c>
      <c r="M44" s="63">
        <v>43677</v>
      </c>
      <c r="N44" s="28" t="s">
        <v>106</v>
      </c>
      <c r="O44" s="62">
        <v>11117</v>
      </c>
      <c r="P44" s="25">
        <f>8317.3+2351.36+1213.21</f>
        <v>11881.869999999999</v>
      </c>
      <c r="Q44" s="18"/>
    </row>
    <row r="45" spans="2:17" ht="57">
      <c r="B45" s="167" t="s">
        <v>107</v>
      </c>
      <c r="C45" s="11" t="s">
        <v>108</v>
      </c>
      <c r="D45" s="199"/>
      <c r="E45" s="157" t="s">
        <v>12</v>
      </c>
      <c r="F45" s="157"/>
      <c r="G45" s="157"/>
      <c r="H45" s="157"/>
      <c r="I45" s="157"/>
      <c r="J45" s="157" t="s">
        <v>20</v>
      </c>
      <c r="K45" s="195" t="s">
        <v>58</v>
      </c>
      <c r="L45" s="197" t="s">
        <v>109</v>
      </c>
      <c r="M45" s="180">
        <v>43719</v>
      </c>
      <c r="N45" s="180" t="s">
        <v>50</v>
      </c>
      <c r="O45" s="25">
        <v>17507.69</v>
      </c>
      <c r="P45" s="153"/>
      <c r="Q45" s="153"/>
    </row>
    <row r="46" spans="1:17" s="65" customFormat="1" ht="14.25">
      <c r="A46" s="66"/>
      <c r="B46" s="168"/>
      <c r="C46" s="11" t="s">
        <v>98</v>
      </c>
      <c r="D46" s="200"/>
      <c r="E46" s="158"/>
      <c r="F46" s="158"/>
      <c r="G46" s="158"/>
      <c r="H46" s="158"/>
      <c r="I46" s="158"/>
      <c r="J46" s="158"/>
      <c r="K46" s="196"/>
      <c r="L46" s="198"/>
      <c r="M46" s="198"/>
      <c r="N46" s="182"/>
      <c r="O46" s="26">
        <v>6302.77</v>
      </c>
      <c r="P46" s="154"/>
      <c r="Q46" s="154"/>
    </row>
    <row r="47" spans="2:17" ht="42.75">
      <c r="B47" s="167" t="s">
        <v>110</v>
      </c>
      <c r="C47" s="9" t="s">
        <v>111</v>
      </c>
      <c r="D47" s="199"/>
      <c r="E47" s="157" t="s">
        <v>12</v>
      </c>
      <c r="F47" s="157"/>
      <c r="G47" s="157"/>
      <c r="H47" s="157"/>
      <c r="I47" s="157"/>
      <c r="J47" s="157" t="s">
        <v>20</v>
      </c>
      <c r="K47" s="195" t="s">
        <v>58</v>
      </c>
      <c r="L47" s="197" t="s">
        <v>112</v>
      </c>
      <c r="M47" s="180">
        <v>43724</v>
      </c>
      <c r="N47" s="180" t="s">
        <v>50</v>
      </c>
      <c r="O47" s="25">
        <v>21474.23</v>
      </c>
      <c r="P47" s="153"/>
      <c r="Q47" s="153"/>
    </row>
    <row r="48" spans="2:17" s="65" customFormat="1" ht="14.25">
      <c r="B48" s="168"/>
      <c r="C48" s="11" t="s">
        <v>98</v>
      </c>
      <c r="D48" s="200"/>
      <c r="E48" s="158"/>
      <c r="F48" s="158"/>
      <c r="G48" s="158"/>
      <c r="H48" s="158"/>
      <c r="I48" s="158"/>
      <c r="J48" s="158"/>
      <c r="K48" s="196"/>
      <c r="L48" s="198"/>
      <c r="M48" s="198"/>
      <c r="N48" s="182"/>
      <c r="O48" s="26">
        <v>7730.72</v>
      </c>
      <c r="P48" s="154"/>
      <c r="Q48" s="154"/>
    </row>
    <row r="49" spans="2:17" ht="42.75">
      <c r="B49" s="14" t="s">
        <v>57</v>
      </c>
      <c r="C49" s="10" t="s">
        <v>113</v>
      </c>
      <c r="D49" s="15"/>
      <c r="E49" s="15" t="s">
        <v>12</v>
      </c>
      <c r="F49" s="31"/>
      <c r="G49" s="15"/>
      <c r="H49" s="31"/>
      <c r="I49" s="31"/>
      <c r="J49" s="15" t="s">
        <v>20</v>
      </c>
      <c r="K49" s="67" t="s">
        <v>21</v>
      </c>
      <c r="L49" s="42">
        <v>5000243381</v>
      </c>
      <c r="M49" s="33">
        <v>43726</v>
      </c>
      <c r="N49" s="28">
        <v>44104</v>
      </c>
      <c r="O49" s="25">
        <v>10900</v>
      </c>
      <c r="P49" s="25"/>
      <c r="Q49" s="26"/>
    </row>
    <row r="50" spans="2:17" ht="42.75">
      <c r="B50" s="14" t="s">
        <v>115</v>
      </c>
      <c r="C50" s="10" t="s">
        <v>118</v>
      </c>
      <c r="D50" s="15"/>
      <c r="E50" s="15" t="s">
        <v>12</v>
      </c>
      <c r="F50" s="31"/>
      <c r="G50" s="15"/>
      <c r="H50" s="31"/>
      <c r="I50" s="31"/>
      <c r="J50" s="15" t="s">
        <v>20</v>
      </c>
      <c r="K50" s="67" t="s">
        <v>21</v>
      </c>
      <c r="L50" s="42">
        <v>5000243493</v>
      </c>
      <c r="M50" s="33">
        <v>43727</v>
      </c>
      <c r="N50" s="28" t="s">
        <v>114</v>
      </c>
      <c r="O50" s="25">
        <v>11250</v>
      </c>
      <c r="P50" s="25"/>
      <c r="Q50" s="26"/>
    </row>
    <row r="51" spans="2:17" ht="42.75">
      <c r="B51" s="14" t="s">
        <v>116</v>
      </c>
      <c r="C51" s="10" t="s">
        <v>117</v>
      </c>
      <c r="D51" s="15"/>
      <c r="E51" s="15" t="s">
        <v>12</v>
      </c>
      <c r="F51" s="31"/>
      <c r="G51" s="15"/>
      <c r="H51" s="31"/>
      <c r="I51" s="31"/>
      <c r="J51" s="15" t="s">
        <v>20</v>
      </c>
      <c r="K51" s="67" t="s">
        <v>14</v>
      </c>
      <c r="L51" s="42">
        <v>5000243798</v>
      </c>
      <c r="M51" s="33">
        <v>43732</v>
      </c>
      <c r="N51" s="28">
        <v>44316</v>
      </c>
      <c r="O51" s="25">
        <v>8186.35</v>
      </c>
      <c r="P51" s="25">
        <f>4082</f>
        <v>4082</v>
      </c>
      <c r="Q51" s="26"/>
    </row>
    <row r="52" spans="2:17" ht="42.75">
      <c r="B52" s="14" t="s">
        <v>119</v>
      </c>
      <c r="C52" s="10" t="s">
        <v>120</v>
      </c>
      <c r="D52" s="15"/>
      <c r="E52" s="15" t="s">
        <v>12</v>
      </c>
      <c r="F52" s="31"/>
      <c r="G52" s="15"/>
      <c r="H52" s="31"/>
      <c r="I52" s="31"/>
      <c r="J52" s="15" t="s">
        <v>20</v>
      </c>
      <c r="K52" s="67" t="s">
        <v>21</v>
      </c>
      <c r="L52" s="42">
        <v>5000244065</v>
      </c>
      <c r="M52" s="33">
        <v>43733</v>
      </c>
      <c r="N52" s="28">
        <v>44316</v>
      </c>
      <c r="O52" s="25">
        <v>11600</v>
      </c>
      <c r="P52" s="25"/>
      <c r="Q52" s="26"/>
    </row>
    <row r="53" spans="2:17" ht="42.75">
      <c r="B53" s="14" t="s">
        <v>121</v>
      </c>
      <c r="C53" s="10" t="s">
        <v>122</v>
      </c>
      <c r="D53" s="15"/>
      <c r="E53" s="15" t="s">
        <v>12</v>
      </c>
      <c r="F53" s="31"/>
      <c r="G53" s="15"/>
      <c r="H53" s="31"/>
      <c r="I53" s="31"/>
      <c r="J53" s="67" t="s">
        <v>26</v>
      </c>
      <c r="K53" s="67" t="s">
        <v>21</v>
      </c>
      <c r="L53" s="42" t="s">
        <v>123</v>
      </c>
      <c r="M53" s="33">
        <v>43740</v>
      </c>
      <c r="N53" s="28" t="s">
        <v>124</v>
      </c>
      <c r="O53" s="25">
        <v>88372.58</v>
      </c>
      <c r="P53" s="25">
        <f>1721.42+2653.64+785.81+4807.31+3118.52+509.75+7525.36+4881.72+8212.01+5327.15+16542.78+25501.33+6978.51</f>
        <v>88565.31</v>
      </c>
      <c r="Q53" s="26"/>
    </row>
    <row r="54" spans="2:17" ht="38.25">
      <c r="B54" s="14" t="s">
        <v>125</v>
      </c>
      <c r="C54" s="11" t="s">
        <v>126</v>
      </c>
      <c r="D54" s="15"/>
      <c r="E54" s="15" t="s">
        <v>12</v>
      </c>
      <c r="F54" s="31"/>
      <c r="G54" s="15"/>
      <c r="H54" s="31"/>
      <c r="I54" s="31"/>
      <c r="J54" s="15" t="s">
        <v>20</v>
      </c>
      <c r="K54" s="68" t="s">
        <v>15</v>
      </c>
      <c r="L54" s="42">
        <v>5000244982</v>
      </c>
      <c r="M54" s="33">
        <v>43747</v>
      </c>
      <c r="N54" s="28" t="s">
        <v>114</v>
      </c>
      <c r="O54" s="25">
        <v>5249.55</v>
      </c>
      <c r="P54" s="25"/>
      <c r="Q54" s="26"/>
    </row>
    <row r="55" spans="2:17" ht="42.75">
      <c r="B55" s="14" t="s">
        <v>127</v>
      </c>
      <c r="C55" s="11" t="s">
        <v>128</v>
      </c>
      <c r="D55" s="15"/>
      <c r="E55" s="15" t="s">
        <v>12</v>
      </c>
      <c r="F55" s="31"/>
      <c r="G55" s="15"/>
      <c r="H55" s="31"/>
      <c r="I55" s="31"/>
      <c r="J55" s="15" t="s">
        <v>20</v>
      </c>
      <c r="K55" s="67" t="s">
        <v>21</v>
      </c>
      <c r="L55" s="42">
        <v>5000245557</v>
      </c>
      <c r="M55" s="33">
        <v>43753</v>
      </c>
      <c r="N55" s="28" t="s">
        <v>478</v>
      </c>
      <c r="O55" s="25">
        <v>30000</v>
      </c>
      <c r="P55" s="25">
        <f>6242+6242+1550.61</f>
        <v>14034.61</v>
      </c>
      <c r="Q55" s="26"/>
    </row>
    <row r="56" spans="2:17" ht="57.75" customHeight="1">
      <c r="B56" s="14" t="s">
        <v>130</v>
      </c>
      <c r="C56" s="10" t="s">
        <v>129</v>
      </c>
      <c r="D56" s="15"/>
      <c r="E56" s="15" t="s">
        <v>12</v>
      </c>
      <c r="F56" s="31"/>
      <c r="G56" s="15"/>
      <c r="H56" s="15"/>
      <c r="I56" s="31"/>
      <c r="J56" s="15" t="s">
        <v>20</v>
      </c>
      <c r="K56" s="67" t="s">
        <v>14</v>
      </c>
      <c r="L56" s="42">
        <v>5000245877</v>
      </c>
      <c r="M56" s="33">
        <v>43754</v>
      </c>
      <c r="N56" s="28" t="s">
        <v>458</v>
      </c>
      <c r="O56" s="25">
        <v>9563.6</v>
      </c>
      <c r="P56" s="25"/>
      <c r="Q56" s="26"/>
    </row>
    <row r="57" spans="2:17" s="4" customFormat="1" ht="38.25">
      <c r="B57" s="14" t="s">
        <v>131</v>
      </c>
      <c r="C57" s="74" t="s">
        <v>132</v>
      </c>
      <c r="D57" s="69"/>
      <c r="E57" s="69" t="s">
        <v>12</v>
      </c>
      <c r="F57" s="69"/>
      <c r="G57" s="69"/>
      <c r="H57" s="69"/>
      <c r="I57" s="69"/>
      <c r="J57" s="67" t="s">
        <v>20</v>
      </c>
      <c r="K57" s="67" t="s">
        <v>21</v>
      </c>
      <c r="L57" s="42">
        <v>5000246267</v>
      </c>
      <c r="M57" s="70">
        <v>43760</v>
      </c>
      <c r="N57" s="71">
        <v>44255</v>
      </c>
      <c r="O57" s="72">
        <v>23950</v>
      </c>
      <c r="P57" s="72">
        <f>4035.11+5663.09+5865.57+3626.23</f>
        <v>19190</v>
      </c>
      <c r="Q57" s="73"/>
    </row>
    <row r="58" spans="2:17" s="4" customFormat="1" ht="38.25">
      <c r="B58" s="14" t="s">
        <v>133</v>
      </c>
      <c r="C58" s="74" t="s">
        <v>134</v>
      </c>
      <c r="D58" s="69"/>
      <c r="E58" s="69" t="s">
        <v>12</v>
      </c>
      <c r="F58" s="69"/>
      <c r="G58" s="69"/>
      <c r="H58" s="69"/>
      <c r="I58" s="69"/>
      <c r="J58" s="67" t="s">
        <v>20</v>
      </c>
      <c r="K58" s="67" t="s">
        <v>21</v>
      </c>
      <c r="L58" s="42">
        <v>5000246270</v>
      </c>
      <c r="M58" s="70">
        <v>43760</v>
      </c>
      <c r="N58" s="71">
        <v>44255</v>
      </c>
      <c r="O58" s="72">
        <v>25000</v>
      </c>
      <c r="P58" s="72">
        <f>1870.4+3740.8</f>
        <v>5611.200000000001</v>
      </c>
      <c r="Q58" s="73"/>
    </row>
    <row r="59" spans="2:17" ht="57">
      <c r="B59" s="100" t="s">
        <v>244</v>
      </c>
      <c r="C59" s="37" t="s">
        <v>135</v>
      </c>
      <c r="D59" s="15"/>
      <c r="E59" s="15" t="s">
        <v>12</v>
      </c>
      <c r="F59" s="31"/>
      <c r="G59" s="15"/>
      <c r="H59" s="31"/>
      <c r="I59" s="31"/>
      <c r="J59" s="15" t="s">
        <v>20</v>
      </c>
      <c r="K59" s="67" t="s">
        <v>102</v>
      </c>
      <c r="L59" s="42" t="s">
        <v>136</v>
      </c>
      <c r="M59" s="33">
        <v>43767</v>
      </c>
      <c r="N59" s="28" t="s">
        <v>137</v>
      </c>
      <c r="O59" s="25">
        <v>1500</v>
      </c>
      <c r="P59" s="25">
        <f>1044</f>
        <v>1044</v>
      </c>
      <c r="Q59" s="26"/>
    </row>
    <row r="60" spans="2:17" s="4" customFormat="1" ht="42.75">
      <c r="B60" s="14" t="s">
        <v>138</v>
      </c>
      <c r="C60" s="11" t="s">
        <v>139</v>
      </c>
      <c r="D60" s="31"/>
      <c r="E60" s="31" t="s">
        <v>12</v>
      </c>
      <c r="F60" s="31"/>
      <c r="G60" s="31"/>
      <c r="H60" s="31"/>
      <c r="I60" s="31"/>
      <c r="J60" s="22" t="s">
        <v>20</v>
      </c>
      <c r="K60" s="22" t="s">
        <v>15</v>
      </c>
      <c r="L60" s="15">
        <v>5000249565</v>
      </c>
      <c r="M60" s="23">
        <v>43789</v>
      </c>
      <c r="N60" s="24">
        <v>44746</v>
      </c>
      <c r="O60" s="25">
        <v>44226.82</v>
      </c>
      <c r="P60" s="25"/>
      <c r="Q60" s="26"/>
    </row>
    <row r="61" spans="2:17" s="4" customFormat="1" ht="42.75">
      <c r="B61" s="14" t="s">
        <v>140</v>
      </c>
      <c r="C61" s="11" t="s">
        <v>141</v>
      </c>
      <c r="D61" s="31"/>
      <c r="E61" s="31" t="s">
        <v>12</v>
      </c>
      <c r="F61" s="31"/>
      <c r="G61" s="31"/>
      <c r="H61" s="31"/>
      <c r="I61" s="31"/>
      <c r="J61" s="22" t="s">
        <v>20</v>
      </c>
      <c r="K61" s="22" t="s">
        <v>15</v>
      </c>
      <c r="L61" s="15">
        <v>5000249621</v>
      </c>
      <c r="M61" s="23">
        <v>43789</v>
      </c>
      <c r="N61" s="24">
        <v>45048</v>
      </c>
      <c r="O61" s="25">
        <v>42736.08</v>
      </c>
      <c r="P61" s="25">
        <f>15600</f>
        <v>15600</v>
      </c>
      <c r="Q61" s="26"/>
    </row>
    <row r="62" spans="2:17" s="4" customFormat="1" ht="41.25" customHeight="1">
      <c r="B62" s="14" t="s">
        <v>142</v>
      </c>
      <c r="C62" s="11" t="s">
        <v>163</v>
      </c>
      <c r="D62" s="31" t="s">
        <v>12</v>
      </c>
      <c r="E62" s="31"/>
      <c r="F62" s="15"/>
      <c r="G62" s="15"/>
      <c r="H62" s="15"/>
      <c r="I62" s="15"/>
      <c r="J62" s="22" t="s">
        <v>26</v>
      </c>
      <c r="K62" s="67" t="s">
        <v>14</v>
      </c>
      <c r="L62" s="15">
        <v>5000249962</v>
      </c>
      <c r="M62" s="24">
        <v>43794</v>
      </c>
      <c r="N62" s="24">
        <v>44926</v>
      </c>
      <c r="O62" s="26">
        <v>2600</v>
      </c>
      <c r="P62" s="26">
        <f>1750</f>
        <v>1750</v>
      </c>
      <c r="Q62" s="26"/>
    </row>
    <row r="63" spans="2:17" ht="42.75">
      <c r="B63" s="111" t="s">
        <v>145</v>
      </c>
      <c r="C63" s="79" t="s">
        <v>144</v>
      </c>
      <c r="D63" s="15"/>
      <c r="E63" s="15" t="s">
        <v>12</v>
      </c>
      <c r="F63" s="76"/>
      <c r="G63" s="76"/>
      <c r="H63" s="76"/>
      <c r="I63" s="76"/>
      <c r="J63" s="15" t="s">
        <v>26</v>
      </c>
      <c r="K63" s="15" t="s">
        <v>21</v>
      </c>
      <c r="L63" s="78" t="s">
        <v>143</v>
      </c>
      <c r="M63" s="77">
        <v>43795</v>
      </c>
      <c r="N63" s="28">
        <v>44469</v>
      </c>
      <c r="O63" s="25">
        <v>36928.26</v>
      </c>
      <c r="P63" s="26">
        <f>1821.51+2311.81+2959.38+4017.16+5784.55+3351.48+8812.32+8387.92+1159.65</f>
        <v>38605.78</v>
      </c>
      <c r="Q63" s="75"/>
    </row>
    <row r="64" spans="2:17" s="4" customFormat="1" ht="28.5">
      <c r="B64" s="14" t="s">
        <v>97</v>
      </c>
      <c r="C64" s="10" t="s">
        <v>146</v>
      </c>
      <c r="D64" s="69"/>
      <c r="E64" s="69"/>
      <c r="F64" s="69"/>
      <c r="G64" s="69" t="s">
        <v>12</v>
      </c>
      <c r="H64" s="69"/>
      <c r="I64" s="69"/>
      <c r="J64" s="67" t="s">
        <v>20</v>
      </c>
      <c r="K64" s="15" t="s">
        <v>14</v>
      </c>
      <c r="L64" s="42" t="s">
        <v>147</v>
      </c>
      <c r="M64" s="70">
        <v>43802</v>
      </c>
      <c r="N64" s="23" t="s">
        <v>80</v>
      </c>
      <c r="O64" s="72">
        <v>1713.5</v>
      </c>
      <c r="P64" s="72"/>
      <c r="Q64" s="73"/>
    </row>
    <row r="65" spans="2:17" s="4" customFormat="1" ht="99.75">
      <c r="B65" s="14" t="s">
        <v>384</v>
      </c>
      <c r="C65" s="10" t="s">
        <v>148</v>
      </c>
      <c r="D65" s="69"/>
      <c r="E65" s="69" t="s">
        <v>12</v>
      </c>
      <c r="F65" s="69"/>
      <c r="G65" s="69"/>
      <c r="H65" s="69"/>
      <c r="I65" s="69"/>
      <c r="J65" s="67" t="s">
        <v>20</v>
      </c>
      <c r="K65" s="15" t="s">
        <v>14</v>
      </c>
      <c r="L65" s="42">
        <v>5000251747</v>
      </c>
      <c r="M65" s="70">
        <v>43808</v>
      </c>
      <c r="N65" s="28">
        <v>44603</v>
      </c>
      <c r="O65" s="72">
        <v>3079</v>
      </c>
      <c r="P65" s="72">
        <v>3202.16</v>
      </c>
      <c r="Q65" s="73"/>
    </row>
    <row r="66" spans="2:17" s="4" customFormat="1" ht="28.5">
      <c r="B66" s="14" t="s">
        <v>422</v>
      </c>
      <c r="C66" s="81" t="s">
        <v>423</v>
      </c>
      <c r="D66" s="69"/>
      <c r="E66" s="69" t="s">
        <v>12</v>
      </c>
      <c r="F66" s="69"/>
      <c r="G66" s="69"/>
      <c r="H66" s="69"/>
      <c r="I66" s="69"/>
      <c r="J66" s="67" t="s">
        <v>20</v>
      </c>
      <c r="K66" s="15" t="s">
        <v>14</v>
      </c>
      <c r="L66" s="92">
        <v>5000252754</v>
      </c>
      <c r="M66" s="139">
        <v>43816</v>
      </c>
      <c r="N66" s="23" t="s">
        <v>50</v>
      </c>
      <c r="O66" s="72">
        <v>2200</v>
      </c>
      <c r="P66" s="72">
        <v>2364.78</v>
      </c>
      <c r="Q66" s="73"/>
    </row>
    <row r="67" spans="2:17" s="4" customFormat="1" ht="28.5">
      <c r="B67" s="14" t="s">
        <v>150</v>
      </c>
      <c r="C67" s="80" t="s">
        <v>149</v>
      </c>
      <c r="D67" s="69"/>
      <c r="E67" s="69" t="s">
        <v>12</v>
      </c>
      <c r="F67" s="69"/>
      <c r="G67" s="69"/>
      <c r="H67" s="69"/>
      <c r="I67" s="69"/>
      <c r="J67" s="67" t="s">
        <v>20</v>
      </c>
      <c r="K67" s="15" t="s">
        <v>14</v>
      </c>
      <c r="L67" s="42">
        <v>5000252759</v>
      </c>
      <c r="M67" s="70">
        <v>43816</v>
      </c>
      <c r="N67" s="23">
        <v>44469</v>
      </c>
      <c r="O67" s="72">
        <v>2990</v>
      </c>
      <c r="P67" s="72"/>
      <c r="Q67" s="73"/>
    </row>
    <row r="68" spans="2:17" s="6" customFormat="1" ht="28.5">
      <c r="B68" s="14" t="s">
        <v>34</v>
      </c>
      <c r="C68" s="9" t="s">
        <v>151</v>
      </c>
      <c r="D68" s="31"/>
      <c r="E68" s="15" t="s">
        <v>12</v>
      </c>
      <c r="F68" s="31"/>
      <c r="G68" s="31"/>
      <c r="H68" s="31"/>
      <c r="I68" s="31"/>
      <c r="J68" s="15" t="s">
        <v>20</v>
      </c>
      <c r="K68" s="15" t="s">
        <v>14</v>
      </c>
      <c r="L68" s="31">
        <v>5000254358</v>
      </c>
      <c r="M68" s="23">
        <v>43843</v>
      </c>
      <c r="N68" s="23">
        <v>44561</v>
      </c>
      <c r="O68" s="25">
        <v>19000</v>
      </c>
      <c r="P68" s="25">
        <f>10756.85+10754.85</f>
        <v>21511.7</v>
      </c>
      <c r="Q68" s="26"/>
    </row>
    <row r="69" spans="2:17" s="4" customFormat="1" ht="15" customHeight="1">
      <c r="B69" s="215" t="s">
        <v>164</v>
      </c>
      <c r="C69" s="217" t="s">
        <v>152</v>
      </c>
      <c r="D69" s="219"/>
      <c r="E69" s="219" t="s">
        <v>12</v>
      </c>
      <c r="F69" s="219"/>
      <c r="G69" s="219"/>
      <c r="H69" s="219"/>
      <c r="I69" s="219"/>
      <c r="J69" s="190" t="s">
        <v>20</v>
      </c>
      <c r="K69" s="190" t="s">
        <v>21</v>
      </c>
      <c r="L69" s="197">
        <v>5000254577</v>
      </c>
      <c r="M69" s="223">
        <v>43845</v>
      </c>
      <c r="N69" s="23">
        <v>43981</v>
      </c>
      <c r="O69" s="221">
        <v>6490</v>
      </c>
      <c r="P69" s="221">
        <f>2026.88+4726.72</f>
        <v>6753.6</v>
      </c>
      <c r="Q69" s="221"/>
    </row>
    <row r="70" spans="2:17" s="4" customFormat="1" ht="14.25">
      <c r="B70" s="216"/>
      <c r="C70" s="218"/>
      <c r="D70" s="220"/>
      <c r="E70" s="220"/>
      <c r="F70" s="220"/>
      <c r="G70" s="220"/>
      <c r="H70" s="220"/>
      <c r="I70" s="220"/>
      <c r="J70" s="192"/>
      <c r="K70" s="192"/>
      <c r="L70" s="198"/>
      <c r="M70" s="224"/>
      <c r="N70" s="23" t="s">
        <v>153</v>
      </c>
      <c r="O70" s="222"/>
      <c r="P70" s="222"/>
      <c r="Q70" s="222"/>
    </row>
    <row r="71" spans="2:17" ht="14.25">
      <c r="B71" s="82" t="s">
        <v>158</v>
      </c>
      <c r="C71" s="83" t="s">
        <v>155</v>
      </c>
      <c r="D71" s="15"/>
      <c r="E71" s="15" t="s">
        <v>12</v>
      </c>
      <c r="F71" s="31"/>
      <c r="G71" s="15"/>
      <c r="H71" s="31"/>
      <c r="I71" s="31"/>
      <c r="J71" s="15" t="s">
        <v>20</v>
      </c>
      <c r="K71" s="15" t="s">
        <v>21</v>
      </c>
      <c r="L71" s="52">
        <v>5000254657</v>
      </c>
      <c r="M71" s="33">
        <v>43846</v>
      </c>
      <c r="N71" s="28">
        <v>44577</v>
      </c>
      <c r="O71" s="25">
        <v>4200</v>
      </c>
      <c r="P71" s="25">
        <f>2244.48+2244.48</f>
        <v>4488.96</v>
      </c>
      <c r="Q71" s="26"/>
    </row>
    <row r="72" spans="2:17" ht="28.5">
      <c r="B72" s="83" t="s">
        <v>156</v>
      </c>
      <c r="C72" s="83" t="s">
        <v>157</v>
      </c>
      <c r="D72" s="15"/>
      <c r="E72" s="15" t="s">
        <v>12</v>
      </c>
      <c r="F72" s="31"/>
      <c r="G72" s="15"/>
      <c r="H72" s="31"/>
      <c r="I72" s="31"/>
      <c r="J72" s="15" t="s">
        <v>20</v>
      </c>
      <c r="K72" s="15" t="s">
        <v>21</v>
      </c>
      <c r="L72" s="52">
        <v>5000254658</v>
      </c>
      <c r="M72" s="33">
        <v>43846</v>
      </c>
      <c r="N72" s="28">
        <v>45673</v>
      </c>
      <c r="O72" s="25">
        <v>20001</v>
      </c>
      <c r="P72" s="25">
        <f>1425.14+712.57+712.57+2137.7+712.57+1425.14+712.57+712.57+1425.14+1425.14+1425.14</f>
        <v>12826.249999999998</v>
      </c>
      <c r="Q72" s="26"/>
    </row>
    <row r="73" spans="2:17" s="41" customFormat="1" ht="61.5" customHeight="1">
      <c r="B73" s="167" t="s">
        <v>154</v>
      </c>
      <c r="C73" s="193" t="s">
        <v>198</v>
      </c>
      <c r="D73" s="157"/>
      <c r="E73" s="157" t="s">
        <v>12</v>
      </c>
      <c r="F73" s="157"/>
      <c r="G73" s="157"/>
      <c r="H73" s="157"/>
      <c r="I73" s="157"/>
      <c r="J73" s="157" t="s">
        <v>20</v>
      </c>
      <c r="K73" s="190" t="s">
        <v>21</v>
      </c>
      <c r="L73" s="186">
        <v>5000254681</v>
      </c>
      <c r="M73" s="180">
        <v>43846</v>
      </c>
      <c r="N73" s="24">
        <v>43905</v>
      </c>
      <c r="O73" s="48">
        <v>7491.34</v>
      </c>
      <c r="P73" s="25">
        <f>3798.83+4207.9</f>
        <v>8006.73</v>
      </c>
      <c r="Q73" s="46"/>
    </row>
    <row r="74" spans="2:17" s="41" customFormat="1" ht="15">
      <c r="B74" s="168"/>
      <c r="C74" s="194"/>
      <c r="D74" s="158"/>
      <c r="E74" s="158"/>
      <c r="F74" s="158"/>
      <c r="G74" s="158"/>
      <c r="H74" s="158"/>
      <c r="I74" s="158"/>
      <c r="J74" s="158"/>
      <c r="K74" s="192"/>
      <c r="L74" s="188"/>
      <c r="M74" s="182"/>
      <c r="N74" s="24" t="s">
        <v>137</v>
      </c>
      <c r="O74" s="48"/>
      <c r="P74" s="25"/>
      <c r="Q74" s="46"/>
    </row>
    <row r="75" spans="2:17" ht="57">
      <c r="B75" s="14" t="s">
        <v>127</v>
      </c>
      <c r="C75" s="11" t="s">
        <v>162</v>
      </c>
      <c r="D75" s="15"/>
      <c r="E75" s="15" t="s">
        <v>12</v>
      </c>
      <c r="F75" s="31"/>
      <c r="G75" s="15"/>
      <c r="H75" s="31"/>
      <c r="I75" s="31"/>
      <c r="J75" s="15" t="s">
        <v>20</v>
      </c>
      <c r="K75" s="67" t="s">
        <v>21</v>
      </c>
      <c r="L75" s="42" t="s">
        <v>161</v>
      </c>
      <c r="M75" s="33">
        <v>43846</v>
      </c>
      <c r="N75" s="28" t="s">
        <v>478</v>
      </c>
      <c r="O75" s="25">
        <v>6000</v>
      </c>
      <c r="P75" s="25"/>
      <c r="Q75" s="26"/>
    </row>
    <row r="76" spans="2:17" ht="25.5">
      <c r="B76" s="82" t="s">
        <v>160</v>
      </c>
      <c r="C76" s="83" t="s">
        <v>159</v>
      </c>
      <c r="D76" s="15"/>
      <c r="E76" s="15"/>
      <c r="F76" s="31"/>
      <c r="G76" s="15"/>
      <c r="H76" s="31"/>
      <c r="I76" s="31" t="s">
        <v>12</v>
      </c>
      <c r="J76" s="15" t="s">
        <v>20</v>
      </c>
      <c r="K76" s="67" t="s">
        <v>14</v>
      </c>
      <c r="L76" s="84">
        <v>5000254718</v>
      </c>
      <c r="M76" s="33">
        <v>43850</v>
      </c>
      <c r="N76" s="33">
        <v>44926</v>
      </c>
      <c r="O76" s="25">
        <v>5500</v>
      </c>
      <c r="P76" s="25">
        <f>3300</f>
        <v>3300</v>
      </c>
      <c r="Q76" s="26"/>
    </row>
    <row r="77" spans="2:17" s="4" customFormat="1" ht="42.75">
      <c r="B77" s="14" t="s">
        <v>175</v>
      </c>
      <c r="C77" s="81" t="s">
        <v>165</v>
      </c>
      <c r="D77" s="15"/>
      <c r="E77" s="15" t="s">
        <v>12</v>
      </c>
      <c r="F77" s="31"/>
      <c r="G77" s="31"/>
      <c r="H77" s="15"/>
      <c r="I77" s="31"/>
      <c r="J77" s="15" t="s">
        <v>20</v>
      </c>
      <c r="K77" s="67" t="s">
        <v>21</v>
      </c>
      <c r="L77" s="42">
        <v>5000255101</v>
      </c>
      <c r="M77" s="33">
        <v>43852</v>
      </c>
      <c r="N77" s="28">
        <v>43951</v>
      </c>
      <c r="O77" s="32">
        <v>2550</v>
      </c>
      <c r="P77" s="25">
        <v>2725.44</v>
      </c>
      <c r="Q77" s="54"/>
    </row>
    <row r="78" spans="2:17" ht="41.25" customHeight="1">
      <c r="B78" s="83" t="s">
        <v>166</v>
      </c>
      <c r="C78" s="87" t="s">
        <v>167</v>
      </c>
      <c r="D78" s="15"/>
      <c r="E78" s="15" t="s">
        <v>12</v>
      </c>
      <c r="F78" s="31"/>
      <c r="G78" s="15"/>
      <c r="H78" s="31"/>
      <c r="I78" s="31"/>
      <c r="J78" s="15" t="s">
        <v>20</v>
      </c>
      <c r="K78" s="67" t="s">
        <v>14</v>
      </c>
      <c r="L78" s="42" t="s">
        <v>168</v>
      </c>
      <c r="M78" s="33">
        <v>43853</v>
      </c>
      <c r="N78" s="28">
        <v>44926</v>
      </c>
      <c r="O78" s="25">
        <v>1980</v>
      </c>
      <c r="P78" s="25">
        <v>2116.22</v>
      </c>
      <c r="Q78" s="26"/>
    </row>
    <row r="79" spans="2:17" s="4" customFormat="1" ht="57">
      <c r="B79" s="14" t="s">
        <v>169</v>
      </c>
      <c r="C79" s="81" t="s">
        <v>170</v>
      </c>
      <c r="D79" s="15"/>
      <c r="E79" s="15" t="s">
        <v>12</v>
      </c>
      <c r="F79" s="31"/>
      <c r="G79" s="31"/>
      <c r="H79" s="15"/>
      <c r="I79" s="31"/>
      <c r="J79" s="15" t="s">
        <v>20</v>
      </c>
      <c r="K79" s="67" t="s">
        <v>21</v>
      </c>
      <c r="L79" s="42">
        <v>5000255679</v>
      </c>
      <c r="M79" s="33">
        <v>43859</v>
      </c>
      <c r="N79" s="28">
        <v>44196</v>
      </c>
      <c r="O79" s="32">
        <v>16269.68</v>
      </c>
      <c r="P79" s="25"/>
      <c r="Q79" s="54"/>
    </row>
    <row r="80" spans="2:17" s="4" customFormat="1" ht="57">
      <c r="B80" s="14" t="s">
        <v>171</v>
      </c>
      <c r="C80" s="81" t="s">
        <v>172</v>
      </c>
      <c r="D80" s="15"/>
      <c r="E80" s="15" t="s">
        <v>12</v>
      </c>
      <c r="F80" s="31"/>
      <c r="G80" s="31"/>
      <c r="H80" s="15"/>
      <c r="I80" s="31"/>
      <c r="J80" s="15" t="s">
        <v>20</v>
      </c>
      <c r="K80" s="67" t="s">
        <v>14</v>
      </c>
      <c r="L80" s="42">
        <v>5000255675</v>
      </c>
      <c r="M80" s="33">
        <v>43859</v>
      </c>
      <c r="N80" s="28">
        <v>44196</v>
      </c>
      <c r="O80" s="32">
        <v>1952.36</v>
      </c>
      <c r="P80" s="25"/>
      <c r="Q80" s="54"/>
    </row>
    <row r="81" spans="2:17" s="4" customFormat="1" ht="45.75" customHeight="1">
      <c r="B81" s="14" t="s">
        <v>173</v>
      </c>
      <c r="C81" s="81" t="s">
        <v>174</v>
      </c>
      <c r="D81" s="15"/>
      <c r="E81" s="15" t="s">
        <v>12</v>
      </c>
      <c r="F81" s="31"/>
      <c r="G81" s="31"/>
      <c r="H81" s="15"/>
      <c r="I81" s="31"/>
      <c r="J81" s="15" t="s">
        <v>20</v>
      </c>
      <c r="K81" s="67" t="s">
        <v>21</v>
      </c>
      <c r="L81" s="42">
        <v>5000255682</v>
      </c>
      <c r="M81" s="33">
        <v>43859</v>
      </c>
      <c r="N81" s="28" t="s">
        <v>50</v>
      </c>
      <c r="O81" s="32">
        <v>34500</v>
      </c>
      <c r="P81" s="25"/>
      <c r="Q81" s="54"/>
    </row>
    <row r="82" spans="2:17" s="4" customFormat="1" ht="45.75" customHeight="1">
      <c r="B82" s="14" t="s">
        <v>180</v>
      </c>
      <c r="C82" s="85" t="s">
        <v>179</v>
      </c>
      <c r="D82" s="15"/>
      <c r="E82" s="15" t="s">
        <v>12</v>
      </c>
      <c r="F82" s="31"/>
      <c r="G82" s="31"/>
      <c r="H82" s="15"/>
      <c r="I82" s="31"/>
      <c r="J82" s="15" t="s">
        <v>20</v>
      </c>
      <c r="K82" s="67" t="s">
        <v>21</v>
      </c>
      <c r="L82" s="42">
        <v>5000257468</v>
      </c>
      <c r="M82" s="33">
        <v>43881</v>
      </c>
      <c r="N82" s="28">
        <v>44651</v>
      </c>
      <c r="O82" s="32">
        <v>10050</v>
      </c>
      <c r="P82" s="25"/>
      <c r="Q82" s="46"/>
    </row>
    <row r="83" spans="2:17" s="4" customFormat="1" ht="45.75" customHeight="1">
      <c r="B83" s="14" t="s">
        <v>83</v>
      </c>
      <c r="C83" s="81" t="s">
        <v>184</v>
      </c>
      <c r="D83" s="15" t="s">
        <v>12</v>
      </c>
      <c r="E83" s="15"/>
      <c r="F83" s="31"/>
      <c r="G83" s="31"/>
      <c r="H83" s="15"/>
      <c r="I83" s="31"/>
      <c r="J83" s="15" t="s">
        <v>20</v>
      </c>
      <c r="K83" s="64" t="s">
        <v>15</v>
      </c>
      <c r="L83" s="42" t="s">
        <v>183</v>
      </c>
      <c r="M83" s="33">
        <v>43887</v>
      </c>
      <c r="N83" s="28" t="s">
        <v>182</v>
      </c>
      <c r="O83" s="32">
        <v>8250</v>
      </c>
      <c r="P83" s="25">
        <v>8817.6</v>
      </c>
      <c r="Q83" s="46"/>
    </row>
    <row r="84" spans="2:17" s="4" customFormat="1" ht="42.75">
      <c r="B84" s="14" t="s">
        <v>187</v>
      </c>
      <c r="C84" s="85" t="s">
        <v>185</v>
      </c>
      <c r="D84" s="15"/>
      <c r="E84" s="15" t="s">
        <v>12</v>
      </c>
      <c r="F84" s="31"/>
      <c r="G84" s="31"/>
      <c r="H84" s="15"/>
      <c r="I84" s="31"/>
      <c r="J84" s="15" t="s">
        <v>20</v>
      </c>
      <c r="K84" s="67" t="s">
        <v>21</v>
      </c>
      <c r="L84" s="42">
        <v>5000258086</v>
      </c>
      <c r="M84" s="33">
        <v>43889</v>
      </c>
      <c r="N84" s="28">
        <v>44480</v>
      </c>
      <c r="O84" s="32">
        <v>6500</v>
      </c>
      <c r="P84" s="25">
        <v>6947.2</v>
      </c>
      <c r="Q84" s="46"/>
    </row>
    <row r="85" spans="2:17" s="56" customFormat="1" ht="42.75">
      <c r="B85" s="177" t="s">
        <v>96</v>
      </c>
      <c r="C85" s="9" t="s">
        <v>192</v>
      </c>
      <c r="D85" s="157"/>
      <c r="E85" s="190"/>
      <c r="F85" s="157"/>
      <c r="G85" s="157" t="s">
        <v>12</v>
      </c>
      <c r="H85" s="157"/>
      <c r="I85" s="157"/>
      <c r="J85" s="190" t="s">
        <v>20</v>
      </c>
      <c r="K85" s="157" t="s">
        <v>14</v>
      </c>
      <c r="L85" s="186" t="s">
        <v>191</v>
      </c>
      <c r="M85" s="183">
        <v>43908</v>
      </c>
      <c r="N85" s="180" t="s">
        <v>188</v>
      </c>
      <c r="O85" s="25">
        <v>10800</v>
      </c>
      <c r="P85" s="25">
        <f>12549.64</f>
        <v>12549.64</v>
      </c>
      <c r="Q85" s="46"/>
    </row>
    <row r="86" spans="2:18" ht="14.25">
      <c r="B86" s="178"/>
      <c r="C86" s="127" t="s">
        <v>190</v>
      </c>
      <c r="D86" s="189"/>
      <c r="E86" s="191"/>
      <c r="F86" s="189"/>
      <c r="G86" s="189"/>
      <c r="H86" s="189"/>
      <c r="I86" s="189"/>
      <c r="J86" s="191"/>
      <c r="K86" s="189"/>
      <c r="L86" s="187"/>
      <c r="M86" s="184"/>
      <c r="N86" s="181"/>
      <c r="O86" s="86">
        <v>4800</v>
      </c>
      <c r="P86" s="124"/>
      <c r="Q86" s="86"/>
      <c r="R86" s="126"/>
    </row>
    <row r="87" spans="2:17" ht="14.25">
      <c r="B87" s="179"/>
      <c r="C87" s="88" t="s">
        <v>189</v>
      </c>
      <c r="D87" s="158"/>
      <c r="E87" s="192"/>
      <c r="F87" s="158"/>
      <c r="G87" s="158"/>
      <c r="H87" s="158"/>
      <c r="I87" s="158"/>
      <c r="J87" s="192"/>
      <c r="K87" s="158"/>
      <c r="L87" s="188"/>
      <c r="M87" s="185"/>
      <c r="N87" s="182"/>
      <c r="O87" s="86">
        <v>6000</v>
      </c>
      <c r="P87" s="86"/>
      <c r="Q87" s="86"/>
    </row>
    <row r="88" spans="2:17" s="6" customFormat="1" ht="28.5">
      <c r="B88" s="21" t="s">
        <v>194</v>
      </c>
      <c r="C88" s="10" t="s">
        <v>195</v>
      </c>
      <c r="D88" s="31"/>
      <c r="E88" s="15" t="s">
        <v>82</v>
      </c>
      <c r="F88" s="31"/>
      <c r="G88" s="31"/>
      <c r="H88" s="31"/>
      <c r="I88" s="31"/>
      <c r="J88" s="15" t="s">
        <v>196</v>
      </c>
      <c r="K88" s="15" t="s">
        <v>21</v>
      </c>
      <c r="L88" s="22" t="s">
        <v>197</v>
      </c>
      <c r="M88" s="33">
        <v>43949</v>
      </c>
      <c r="N88" s="28" t="s">
        <v>22</v>
      </c>
      <c r="O88" s="25">
        <v>45956.26</v>
      </c>
      <c r="P88" s="25">
        <f>3595.55+5310.4+7835.42+19638.52</f>
        <v>36379.89</v>
      </c>
      <c r="Q88" s="26"/>
    </row>
    <row r="89" spans="2:17" s="6" customFormat="1" ht="46.5" customHeight="1">
      <c r="B89" s="81" t="s">
        <v>201</v>
      </c>
      <c r="C89" s="97" t="s">
        <v>200</v>
      </c>
      <c r="D89" s="31"/>
      <c r="E89" s="15" t="s">
        <v>82</v>
      </c>
      <c r="F89" s="31"/>
      <c r="G89" s="31"/>
      <c r="H89" s="31"/>
      <c r="I89" s="31"/>
      <c r="J89" s="15" t="s">
        <v>20</v>
      </c>
      <c r="K89" s="15" t="s">
        <v>21</v>
      </c>
      <c r="L89" s="22">
        <v>5000262455</v>
      </c>
      <c r="M89" s="33">
        <v>43966</v>
      </c>
      <c r="N89" s="28" t="s">
        <v>199</v>
      </c>
      <c r="O89" s="25">
        <v>6800</v>
      </c>
      <c r="P89" s="25">
        <v>7267.84</v>
      </c>
      <c r="Q89" s="26"/>
    </row>
    <row r="90" spans="2:17" s="6" customFormat="1" ht="42.75">
      <c r="B90" s="17" t="s">
        <v>65</v>
      </c>
      <c r="C90" s="37" t="s">
        <v>202</v>
      </c>
      <c r="D90" s="31"/>
      <c r="E90" s="15" t="s">
        <v>82</v>
      </c>
      <c r="F90" s="31"/>
      <c r="G90" s="31"/>
      <c r="H90" s="31"/>
      <c r="I90" s="31"/>
      <c r="J90" s="15" t="s">
        <v>20</v>
      </c>
      <c r="K90" s="22" t="s">
        <v>15</v>
      </c>
      <c r="L90" s="22" t="s">
        <v>203</v>
      </c>
      <c r="M90" s="33">
        <v>43976</v>
      </c>
      <c r="N90" s="28" t="s">
        <v>204</v>
      </c>
      <c r="O90" s="25">
        <v>1708.03</v>
      </c>
      <c r="P90" s="25">
        <v>1825.53</v>
      </c>
      <c r="Q90" s="26"/>
    </row>
    <row r="91" spans="2:17" s="6" customFormat="1" ht="28.5">
      <c r="B91" s="17" t="s">
        <v>205</v>
      </c>
      <c r="C91" s="37" t="s">
        <v>206</v>
      </c>
      <c r="D91" s="31"/>
      <c r="E91" s="15" t="s">
        <v>82</v>
      </c>
      <c r="F91" s="31"/>
      <c r="G91" s="31"/>
      <c r="H91" s="31"/>
      <c r="I91" s="31"/>
      <c r="J91" s="15" t="s">
        <v>20</v>
      </c>
      <c r="K91" s="15" t="s">
        <v>21</v>
      </c>
      <c r="L91" s="22">
        <v>5000263041</v>
      </c>
      <c r="M91" s="33">
        <v>43977</v>
      </c>
      <c r="N91" s="28" t="s">
        <v>199</v>
      </c>
      <c r="O91" s="25">
        <v>12500</v>
      </c>
      <c r="P91" s="25">
        <f>11726.19</f>
        <v>11726.19</v>
      </c>
      <c r="Q91" s="26"/>
    </row>
    <row r="92" spans="2:17" s="6" customFormat="1" ht="28.5">
      <c r="B92" s="17" t="s">
        <v>208</v>
      </c>
      <c r="C92" s="11" t="s">
        <v>209</v>
      </c>
      <c r="D92" s="31"/>
      <c r="E92" s="15" t="s">
        <v>82</v>
      </c>
      <c r="F92" s="31"/>
      <c r="G92" s="31"/>
      <c r="H92" s="31"/>
      <c r="I92" s="31"/>
      <c r="J92" s="15" t="s">
        <v>20</v>
      </c>
      <c r="K92" s="22" t="s">
        <v>21</v>
      </c>
      <c r="L92" s="22">
        <v>5000267223</v>
      </c>
      <c r="M92" s="33">
        <v>44039</v>
      </c>
      <c r="N92" s="28">
        <v>44196</v>
      </c>
      <c r="O92" s="25">
        <v>2800</v>
      </c>
      <c r="P92" s="25"/>
      <c r="Q92" s="26"/>
    </row>
    <row r="93" spans="2:17" s="4" customFormat="1" ht="42.75" customHeight="1">
      <c r="B93" s="95" t="s">
        <v>65</v>
      </c>
      <c r="C93" s="90" t="s">
        <v>210</v>
      </c>
      <c r="D93" s="91"/>
      <c r="E93" s="91" t="s">
        <v>12</v>
      </c>
      <c r="F93" s="91"/>
      <c r="G93" s="91"/>
      <c r="H93" s="91"/>
      <c r="I93" s="91"/>
      <c r="J93" s="15" t="s">
        <v>20</v>
      </c>
      <c r="K93" s="91" t="s">
        <v>15</v>
      </c>
      <c r="L93" s="23" t="s">
        <v>211</v>
      </c>
      <c r="M93" s="23">
        <v>44055</v>
      </c>
      <c r="N93" s="94" t="s">
        <v>22</v>
      </c>
      <c r="O93" s="27">
        <v>2313.66</v>
      </c>
      <c r="P93" s="27">
        <v>2472.85</v>
      </c>
      <c r="Q93" s="27"/>
    </row>
    <row r="94" spans="2:17" s="4" customFormat="1" ht="57">
      <c r="B94" s="14" t="s">
        <v>213</v>
      </c>
      <c r="C94" s="11" t="s">
        <v>214</v>
      </c>
      <c r="D94" s="15"/>
      <c r="E94" s="15" t="s">
        <v>12</v>
      </c>
      <c r="F94" s="31"/>
      <c r="G94" s="31"/>
      <c r="H94" s="31"/>
      <c r="I94" s="31"/>
      <c r="J94" s="15" t="s">
        <v>196</v>
      </c>
      <c r="K94" s="91" t="s">
        <v>288</v>
      </c>
      <c r="L94" s="92">
        <v>5000273823</v>
      </c>
      <c r="M94" s="93">
        <v>44110</v>
      </c>
      <c r="N94" s="94" t="s">
        <v>287</v>
      </c>
      <c r="O94" s="32">
        <v>53810.47</v>
      </c>
      <c r="P94" s="25"/>
      <c r="Q94" s="46"/>
    </row>
    <row r="95" spans="2:17" s="4" customFormat="1" ht="28.5">
      <c r="B95" s="14" t="s">
        <v>216</v>
      </c>
      <c r="C95" s="11" t="s">
        <v>217</v>
      </c>
      <c r="D95" s="15"/>
      <c r="E95" s="15" t="s">
        <v>12</v>
      </c>
      <c r="F95" s="31"/>
      <c r="G95" s="31"/>
      <c r="H95" s="31"/>
      <c r="I95" s="31"/>
      <c r="J95" s="15" t="s">
        <v>20</v>
      </c>
      <c r="K95" s="91" t="s">
        <v>14</v>
      </c>
      <c r="L95" s="92">
        <v>5000274440</v>
      </c>
      <c r="M95" s="93">
        <v>44116</v>
      </c>
      <c r="N95" s="94" t="s">
        <v>215</v>
      </c>
      <c r="O95" s="32">
        <v>29280.5</v>
      </c>
      <c r="P95" s="25"/>
      <c r="Q95" s="46"/>
    </row>
    <row r="96" spans="2:18" s="6" customFormat="1" ht="28.5">
      <c r="B96" s="17" t="s">
        <v>220</v>
      </c>
      <c r="C96" s="9" t="s">
        <v>221</v>
      </c>
      <c r="D96" s="31"/>
      <c r="E96" s="15" t="s">
        <v>12</v>
      </c>
      <c r="F96" s="31"/>
      <c r="G96" s="31"/>
      <c r="H96" s="31"/>
      <c r="I96" s="31"/>
      <c r="J96" s="15" t="s">
        <v>20</v>
      </c>
      <c r="K96" s="22" t="s">
        <v>21</v>
      </c>
      <c r="L96" s="31">
        <v>5000278503</v>
      </c>
      <c r="M96" s="23">
        <v>44152</v>
      </c>
      <c r="N96" s="28">
        <v>44227</v>
      </c>
      <c r="O96" s="25">
        <v>5897.51</v>
      </c>
      <c r="P96" s="25">
        <f>3478.64</f>
        <v>3478.64</v>
      </c>
      <c r="Q96" s="26"/>
      <c r="R96" s="5"/>
    </row>
    <row r="97" spans="2:17" s="41" customFormat="1" ht="28.5">
      <c r="B97" s="167" t="s">
        <v>224</v>
      </c>
      <c r="C97" s="81" t="s">
        <v>223</v>
      </c>
      <c r="D97" s="157"/>
      <c r="E97" s="157" t="s">
        <v>12</v>
      </c>
      <c r="F97" s="157"/>
      <c r="G97" s="157"/>
      <c r="H97" s="157"/>
      <c r="I97" s="157"/>
      <c r="J97" s="157" t="s">
        <v>20</v>
      </c>
      <c r="K97" s="159" t="s">
        <v>58</v>
      </c>
      <c r="L97" s="161" t="s">
        <v>222</v>
      </c>
      <c r="M97" s="163">
        <v>44158</v>
      </c>
      <c r="N97" s="165" t="s">
        <v>50</v>
      </c>
      <c r="O97" s="32">
        <v>74871.26</v>
      </c>
      <c r="P97" s="153"/>
      <c r="Q97" s="155"/>
    </row>
    <row r="98" spans="2:17" s="41" customFormat="1" ht="14.25">
      <c r="B98" s="168"/>
      <c r="C98" s="9" t="s">
        <v>98</v>
      </c>
      <c r="D98" s="158"/>
      <c r="E98" s="158"/>
      <c r="F98" s="158"/>
      <c r="G98" s="158"/>
      <c r="H98" s="158"/>
      <c r="I98" s="158"/>
      <c r="J98" s="158"/>
      <c r="K98" s="160"/>
      <c r="L98" s="162"/>
      <c r="M98" s="164"/>
      <c r="N98" s="166"/>
      <c r="O98" s="48">
        <v>26953.65</v>
      </c>
      <c r="P98" s="154"/>
      <c r="Q98" s="156"/>
    </row>
    <row r="99" spans="2:17" s="4" customFormat="1" ht="42.75">
      <c r="B99" s="14" t="s">
        <v>25</v>
      </c>
      <c r="C99" s="11" t="s">
        <v>225</v>
      </c>
      <c r="D99" s="15"/>
      <c r="E99" s="15" t="s">
        <v>12</v>
      </c>
      <c r="F99" s="31"/>
      <c r="G99" s="31"/>
      <c r="H99" s="31"/>
      <c r="I99" s="31"/>
      <c r="J99" s="15" t="s">
        <v>20</v>
      </c>
      <c r="K99" s="91" t="s">
        <v>21</v>
      </c>
      <c r="L99" s="92">
        <v>5000280106</v>
      </c>
      <c r="M99" s="93">
        <v>44166</v>
      </c>
      <c r="N99" s="94" t="s">
        <v>381</v>
      </c>
      <c r="O99" s="32">
        <v>15626.21</v>
      </c>
      <c r="P99" s="25">
        <f>5202+3122+1042</f>
        <v>9366</v>
      </c>
      <c r="Q99" s="46"/>
    </row>
    <row r="100" spans="2:17" s="4" customFormat="1" ht="28.5">
      <c r="B100" s="90" t="s">
        <v>227</v>
      </c>
      <c r="C100" s="37" t="s">
        <v>226</v>
      </c>
      <c r="D100" s="91"/>
      <c r="E100" s="91" t="s">
        <v>12</v>
      </c>
      <c r="F100" s="91"/>
      <c r="G100" s="91"/>
      <c r="H100" s="91"/>
      <c r="I100" s="91"/>
      <c r="J100" s="15" t="s">
        <v>20</v>
      </c>
      <c r="K100" s="22" t="s">
        <v>21</v>
      </c>
      <c r="L100" s="92">
        <v>5000280918</v>
      </c>
      <c r="M100" s="23">
        <v>44174</v>
      </c>
      <c r="N100" s="94" t="s">
        <v>381</v>
      </c>
      <c r="O100" s="27">
        <v>6924.85</v>
      </c>
      <c r="P100" s="27"/>
      <c r="Q100" s="27"/>
    </row>
    <row r="101" spans="2:17" s="41" customFormat="1" ht="28.5">
      <c r="B101" s="167" t="s">
        <v>228</v>
      </c>
      <c r="C101" s="81" t="s">
        <v>229</v>
      </c>
      <c r="D101" s="157"/>
      <c r="E101" s="157" t="s">
        <v>12</v>
      </c>
      <c r="F101" s="157"/>
      <c r="G101" s="157"/>
      <c r="H101" s="157"/>
      <c r="I101" s="157"/>
      <c r="J101" s="157" t="s">
        <v>20</v>
      </c>
      <c r="K101" s="159" t="s">
        <v>230</v>
      </c>
      <c r="L101" s="161" t="s">
        <v>231</v>
      </c>
      <c r="M101" s="163">
        <v>44179</v>
      </c>
      <c r="N101" s="165" t="s">
        <v>50</v>
      </c>
      <c r="O101" s="32">
        <v>8823.86</v>
      </c>
      <c r="P101" s="153"/>
      <c r="Q101" s="155"/>
    </row>
    <row r="102" spans="2:17" s="41" customFormat="1" ht="14.25">
      <c r="B102" s="168"/>
      <c r="C102" s="9" t="s">
        <v>98</v>
      </c>
      <c r="D102" s="158"/>
      <c r="E102" s="158"/>
      <c r="F102" s="158"/>
      <c r="G102" s="158"/>
      <c r="H102" s="158"/>
      <c r="I102" s="158"/>
      <c r="J102" s="158"/>
      <c r="K102" s="160"/>
      <c r="L102" s="162"/>
      <c r="M102" s="164"/>
      <c r="N102" s="166"/>
      <c r="O102" s="48">
        <v>3176.59</v>
      </c>
      <c r="P102" s="154"/>
      <c r="Q102" s="156"/>
    </row>
    <row r="103" spans="2:17" ht="28.5">
      <c r="B103" s="90" t="s">
        <v>232</v>
      </c>
      <c r="C103" s="37" t="s">
        <v>233</v>
      </c>
      <c r="D103" s="91" t="s">
        <v>12</v>
      </c>
      <c r="E103" s="91"/>
      <c r="F103" s="91"/>
      <c r="G103" s="91"/>
      <c r="H103" s="91"/>
      <c r="I103" s="91"/>
      <c r="J103" s="15" t="s">
        <v>20</v>
      </c>
      <c r="K103" s="91" t="s">
        <v>14</v>
      </c>
      <c r="L103" s="92" t="s">
        <v>234</v>
      </c>
      <c r="M103" s="93">
        <v>44186</v>
      </c>
      <c r="N103" s="93">
        <v>44316</v>
      </c>
      <c r="O103" s="27">
        <v>1440</v>
      </c>
      <c r="P103" s="27"/>
      <c r="Q103" s="27"/>
    </row>
    <row r="104" spans="2:17" s="4" customFormat="1" ht="42.75">
      <c r="B104" s="90" t="s">
        <v>235</v>
      </c>
      <c r="C104" s="37" t="s">
        <v>236</v>
      </c>
      <c r="D104" s="91"/>
      <c r="E104" s="91" t="s">
        <v>12</v>
      </c>
      <c r="F104" s="91"/>
      <c r="G104" s="91"/>
      <c r="H104" s="91"/>
      <c r="I104" s="91"/>
      <c r="J104" s="15" t="s">
        <v>20</v>
      </c>
      <c r="K104" s="91" t="s">
        <v>237</v>
      </c>
      <c r="L104" s="92">
        <v>5000282620</v>
      </c>
      <c r="M104" s="93">
        <v>44186</v>
      </c>
      <c r="N104" s="93">
        <v>44614</v>
      </c>
      <c r="O104" s="25">
        <v>42395.25</v>
      </c>
      <c r="P104" s="27">
        <f>8479.05+5144.88</f>
        <v>13623.93</v>
      </c>
      <c r="Q104" s="27"/>
    </row>
    <row r="105" spans="2:17" s="4" customFormat="1" ht="42.75">
      <c r="B105" s="90" t="s">
        <v>181</v>
      </c>
      <c r="C105" s="98" t="s">
        <v>245</v>
      </c>
      <c r="D105" s="91"/>
      <c r="E105" s="91" t="s">
        <v>12</v>
      </c>
      <c r="F105" s="91"/>
      <c r="G105" s="91"/>
      <c r="H105" s="91"/>
      <c r="I105" s="91"/>
      <c r="J105" s="15" t="s">
        <v>20</v>
      </c>
      <c r="K105" s="15" t="s">
        <v>21</v>
      </c>
      <c r="L105" s="92" t="s">
        <v>246</v>
      </c>
      <c r="M105" s="93">
        <v>44222</v>
      </c>
      <c r="N105" s="93" t="s">
        <v>247</v>
      </c>
      <c r="O105" s="25">
        <v>3715.06</v>
      </c>
      <c r="P105" s="27">
        <f>585.46+3311.17</f>
        <v>3896.63</v>
      </c>
      <c r="Q105" s="27"/>
    </row>
    <row r="106" spans="2:17" s="4" customFormat="1" ht="42.75">
      <c r="B106" s="38" t="s">
        <v>250</v>
      </c>
      <c r="C106" s="89" t="s">
        <v>249</v>
      </c>
      <c r="D106" s="91"/>
      <c r="E106" s="91" t="s">
        <v>12</v>
      </c>
      <c r="F106" s="91"/>
      <c r="G106" s="91"/>
      <c r="H106" s="91"/>
      <c r="I106" s="91"/>
      <c r="J106" s="15" t="s">
        <v>20</v>
      </c>
      <c r="K106" s="15" t="s">
        <v>21</v>
      </c>
      <c r="L106" s="92" t="s">
        <v>248</v>
      </c>
      <c r="M106" s="93">
        <v>44228</v>
      </c>
      <c r="N106" s="93">
        <v>44377</v>
      </c>
      <c r="O106" s="25">
        <v>4653.75</v>
      </c>
      <c r="P106" s="27"/>
      <c r="Q106" s="27"/>
    </row>
    <row r="107" spans="2:17" s="4" customFormat="1" ht="28.5">
      <c r="B107" s="38" t="s">
        <v>253</v>
      </c>
      <c r="C107" s="89" t="s">
        <v>252</v>
      </c>
      <c r="D107" s="91"/>
      <c r="E107" s="91" t="s">
        <v>12</v>
      </c>
      <c r="F107" s="91"/>
      <c r="G107" s="91"/>
      <c r="H107" s="91"/>
      <c r="I107" s="91"/>
      <c r="J107" s="15" t="s">
        <v>20</v>
      </c>
      <c r="K107" s="15" t="s">
        <v>21</v>
      </c>
      <c r="L107" s="92" t="s">
        <v>251</v>
      </c>
      <c r="M107" s="93">
        <v>44228</v>
      </c>
      <c r="N107" s="93">
        <v>44377</v>
      </c>
      <c r="O107" s="25">
        <v>1800</v>
      </c>
      <c r="P107" s="27">
        <v>1800</v>
      </c>
      <c r="Q107" s="27"/>
    </row>
    <row r="108" spans="2:17" s="4" customFormat="1" ht="42.75">
      <c r="B108" s="175" t="s">
        <v>96</v>
      </c>
      <c r="C108" s="89" t="s">
        <v>255</v>
      </c>
      <c r="D108" s="159"/>
      <c r="E108" s="159"/>
      <c r="F108" s="159"/>
      <c r="G108" s="159" t="s">
        <v>12</v>
      </c>
      <c r="H108" s="159"/>
      <c r="I108" s="159"/>
      <c r="J108" s="157" t="s">
        <v>20</v>
      </c>
      <c r="K108" s="157" t="s">
        <v>14</v>
      </c>
      <c r="L108" s="159" t="s">
        <v>254</v>
      </c>
      <c r="M108" s="171">
        <v>44228</v>
      </c>
      <c r="N108" s="173" t="s">
        <v>93</v>
      </c>
      <c r="O108" s="25">
        <v>10800</v>
      </c>
      <c r="P108" s="27">
        <f>6656.48</f>
        <v>6656.48</v>
      </c>
      <c r="Q108" s="27"/>
    </row>
    <row r="109" spans="2:17" s="4" customFormat="1" ht="14.25">
      <c r="B109" s="176"/>
      <c r="C109" s="89" t="s">
        <v>189</v>
      </c>
      <c r="D109" s="160"/>
      <c r="E109" s="160"/>
      <c r="F109" s="160"/>
      <c r="G109" s="160"/>
      <c r="H109" s="160"/>
      <c r="I109" s="160"/>
      <c r="J109" s="158"/>
      <c r="K109" s="158"/>
      <c r="L109" s="160"/>
      <c r="M109" s="172"/>
      <c r="N109" s="174"/>
      <c r="O109" s="25">
        <v>6000</v>
      </c>
      <c r="P109" s="27"/>
      <c r="Q109" s="27"/>
    </row>
    <row r="110" spans="2:17" s="4" customFormat="1" ht="42.75">
      <c r="B110" s="14" t="s">
        <v>187</v>
      </c>
      <c r="C110" s="85" t="s">
        <v>257</v>
      </c>
      <c r="D110" s="15"/>
      <c r="E110" s="15" t="s">
        <v>12</v>
      </c>
      <c r="F110" s="31"/>
      <c r="G110" s="31"/>
      <c r="H110" s="15"/>
      <c r="I110" s="31"/>
      <c r="J110" s="15" t="s">
        <v>20</v>
      </c>
      <c r="K110" s="15" t="s">
        <v>21</v>
      </c>
      <c r="L110" s="92" t="s">
        <v>256</v>
      </c>
      <c r="M110" s="93">
        <v>44230</v>
      </c>
      <c r="N110" s="94">
        <v>44480</v>
      </c>
      <c r="O110" s="32">
        <v>899.82</v>
      </c>
      <c r="P110" s="25">
        <v>961.73</v>
      </c>
      <c r="Q110" s="46"/>
    </row>
    <row r="111" spans="2:17" s="4" customFormat="1" ht="42.75">
      <c r="B111" s="90" t="s">
        <v>262</v>
      </c>
      <c r="C111" s="37" t="s">
        <v>261</v>
      </c>
      <c r="D111" s="31"/>
      <c r="E111" s="15" t="s">
        <v>82</v>
      </c>
      <c r="F111" s="31"/>
      <c r="G111" s="31"/>
      <c r="H111" s="31"/>
      <c r="I111" s="31"/>
      <c r="J111" s="15" t="s">
        <v>20</v>
      </c>
      <c r="K111" s="15" t="s">
        <v>21</v>
      </c>
      <c r="L111" s="91">
        <v>5000286240</v>
      </c>
      <c r="M111" s="93">
        <v>44230</v>
      </c>
      <c r="N111" s="94" t="s">
        <v>260</v>
      </c>
      <c r="O111" s="25">
        <v>9372</v>
      </c>
      <c r="P111" s="25">
        <f>6741.99</f>
        <v>6741.99</v>
      </c>
      <c r="Q111" s="26"/>
    </row>
    <row r="112" spans="2:17" s="4" customFormat="1" ht="42.75">
      <c r="B112" s="90" t="s">
        <v>259</v>
      </c>
      <c r="C112" s="37" t="s">
        <v>258</v>
      </c>
      <c r="D112" s="31"/>
      <c r="E112" s="15" t="s">
        <v>82</v>
      </c>
      <c r="F112" s="31"/>
      <c r="G112" s="31"/>
      <c r="H112" s="31"/>
      <c r="I112" s="31"/>
      <c r="J112" s="15" t="s">
        <v>20</v>
      </c>
      <c r="K112" s="15" t="s">
        <v>21</v>
      </c>
      <c r="L112" s="91">
        <v>5000286243</v>
      </c>
      <c r="M112" s="93">
        <v>44230</v>
      </c>
      <c r="N112" s="94" t="s">
        <v>22</v>
      </c>
      <c r="O112" s="25">
        <v>6300</v>
      </c>
      <c r="P112" s="25">
        <f>4531.71</f>
        <v>4531.71</v>
      </c>
      <c r="Q112" s="26"/>
    </row>
    <row r="113" spans="2:17" s="4" customFormat="1" ht="42.75">
      <c r="B113" s="90" t="s">
        <v>263</v>
      </c>
      <c r="C113" s="37" t="s">
        <v>264</v>
      </c>
      <c r="D113" s="31"/>
      <c r="E113" s="15" t="s">
        <v>82</v>
      </c>
      <c r="F113" s="31"/>
      <c r="G113" s="31"/>
      <c r="H113" s="31"/>
      <c r="I113" s="31"/>
      <c r="J113" s="15" t="s">
        <v>20</v>
      </c>
      <c r="K113" s="15" t="s">
        <v>21</v>
      </c>
      <c r="L113" s="91">
        <v>5000286397</v>
      </c>
      <c r="M113" s="93">
        <v>44231</v>
      </c>
      <c r="N113" s="94" t="s">
        <v>22</v>
      </c>
      <c r="O113" s="25">
        <v>2902.61</v>
      </c>
      <c r="P113" s="25">
        <v>3102.31</v>
      </c>
      <c r="Q113" s="26"/>
    </row>
    <row r="114" spans="2:17" s="4" customFormat="1" ht="28.5">
      <c r="B114" s="38" t="s">
        <v>266</v>
      </c>
      <c r="C114" s="89" t="s">
        <v>265</v>
      </c>
      <c r="D114" s="15" t="s">
        <v>82</v>
      </c>
      <c r="E114" s="15"/>
      <c r="F114" s="91"/>
      <c r="G114" s="91"/>
      <c r="H114" s="91"/>
      <c r="I114" s="91"/>
      <c r="J114" s="15" t="s">
        <v>20</v>
      </c>
      <c r="K114" s="15" t="s">
        <v>14</v>
      </c>
      <c r="L114" s="92">
        <v>5000286705</v>
      </c>
      <c r="M114" s="94">
        <v>44237</v>
      </c>
      <c r="N114" s="93">
        <v>45016</v>
      </c>
      <c r="O114" s="25">
        <v>14937.56</v>
      </c>
      <c r="P114" s="27">
        <f>3333.72+4008.47+2772.49</f>
        <v>10114.68</v>
      </c>
      <c r="Q114" s="27"/>
    </row>
    <row r="115" spans="2:17" ht="28.5">
      <c r="B115" s="225" t="s">
        <v>385</v>
      </c>
      <c r="C115" s="89" t="s">
        <v>268</v>
      </c>
      <c r="D115" s="159"/>
      <c r="E115" s="91" t="s">
        <v>12</v>
      </c>
      <c r="F115" s="159"/>
      <c r="G115" s="104"/>
      <c r="H115" s="159"/>
      <c r="I115" s="159"/>
      <c r="J115" s="157" t="s">
        <v>20</v>
      </c>
      <c r="K115" s="157" t="s">
        <v>14</v>
      </c>
      <c r="L115" s="91">
        <v>5000287823</v>
      </c>
      <c r="M115" s="94">
        <v>44252</v>
      </c>
      <c r="N115" s="102">
        <v>44286</v>
      </c>
      <c r="O115" s="25">
        <v>500</v>
      </c>
      <c r="P115" s="27">
        <f>542.02</f>
        <v>542.02</v>
      </c>
      <c r="Q115" s="27"/>
    </row>
    <row r="116" spans="2:18" ht="42.75">
      <c r="B116" s="226"/>
      <c r="C116" s="89" t="s">
        <v>267</v>
      </c>
      <c r="D116" s="160"/>
      <c r="E116" s="105"/>
      <c r="F116" s="160"/>
      <c r="G116" s="91" t="s">
        <v>12</v>
      </c>
      <c r="H116" s="160"/>
      <c r="I116" s="160"/>
      <c r="J116" s="158"/>
      <c r="K116" s="158"/>
      <c r="L116" s="101">
        <v>5000287828</v>
      </c>
      <c r="M116" s="103">
        <v>44252</v>
      </c>
      <c r="N116" s="47" t="s">
        <v>269</v>
      </c>
      <c r="O116" s="25">
        <v>7000</v>
      </c>
      <c r="P116" s="27">
        <f>3859.1+3590.08</f>
        <v>7449.18</v>
      </c>
      <c r="Q116" s="27">
        <f>241+392.5</f>
        <v>633.5</v>
      </c>
      <c r="R116" s="126"/>
    </row>
    <row r="117" spans="2:17" ht="28.5">
      <c r="B117" s="106" t="s">
        <v>270</v>
      </c>
      <c r="C117" s="37" t="s">
        <v>271</v>
      </c>
      <c r="D117" s="15"/>
      <c r="E117" s="15" t="s">
        <v>12</v>
      </c>
      <c r="F117" s="31"/>
      <c r="G117" s="15"/>
      <c r="H117" s="31"/>
      <c r="I117" s="31"/>
      <c r="J117" s="15" t="s">
        <v>20</v>
      </c>
      <c r="K117" s="15" t="s">
        <v>14</v>
      </c>
      <c r="L117" s="92">
        <v>5000288396</v>
      </c>
      <c r="M117" s="93">
        <v>44260</v>
      </c>
      <c r="N117" s="94" t="s">
        <v>272</v>
      </c>
      <c r="O117" s="25">
        <v>7110</v>
      </c>
      <c r="P117" s="25"/>
      <c r="Q117" s="26"/>
    </row>
    <row r="118" spans="2:17" ht="28.5">
      <c r="B118" s="106" t="s">
        <v>273</v>
      </c>
      <c r="C118" s="96" t="s">
        <v>274</v>
      </c>
      <c r="D118" s="15" t="s">
        <v>12</v>
      </c>
      <c r="E118" s="15"/>
      <c r="F118" s="31"/>
      <c r="G118" s="15"/>
      <c r="H118" s="31"/>
      <c r="I118" s="31"/>
      <c r="J118" s="15" t="s">
        <v>20</v>
      </c>
      <c r="K118" s="15" t="s">
        <v>14</v>
      </c>
      <c r="L118" s="92">
        <v>1627493</v>
      </c>
      <c r="M118" s="93">
        <v>44266</v>
      </c>
      <c r="N118" s="94">
        <v>44650</v>
      </c>
      <c r="O118" s="25">
        <v>9000</v>
      </c>
      <c r="P118" s="25">
        <f>3206.4+5344</f>
        <v>8550.4</v>
      </c>
      <c r="Q118" s="26"/>
    </row>
    <row r="119" spans="2:17" ht="28.5">
      <c r="B119" s="106" t="s">
        <v>218</v>
      </c>
      <c r="C119" s="37" t="s">
        <v>275</v>
      </c>
      <c r="D119" s="15"/>
      <c r="E119" s="15" t="s">
        <v>12</v>
      </c>
      <c r="F119" s="31"/>
      <c r="G119" s="15"/>
      <c r="H119" s="31"/>
      <c r="I119" s="31"/>
      <c r="J119" s="15" t="s">
        <v>20</v>
      </c>
      <c r="K119" s="15" t="s">
        <v>14</v>
      </c>
      <c r="L119" s="92">
        <v>5000289582</v>
      </c>
      <c r="M119" s="93">
        <v>44277</v>
      </c>
      <c r="N119" s="94">
        <v>44926</v>
      </c>
      <c r="O119" s="25">
        <v>12000</v>
      </c>
      <c r="P119" s="25">
        <f>6486</f>
        <v>6486</v>
      </c>
      <c r="Q119" s="26"/>
    </row>
    <row r="120" spans="2:17" ht="38.25" customHeight="1">
      <c r="B120" s="106" t="s">
        <v>72</v>
      </c>
      <c r="C120" s="37" t="s">
        <v>276</v>
      </c>
      <c r="D120" s="15"/>
      <c r="E120" s="15" t="s">
        <v>12</v>
      </c>
      <c r="F120" s="31"/>
      <c r="G120" s="15"/>
      <c r="H120" s="31"/>
      <c r="I120" s="31"/>
      <c r="J120" s="15" t="s">
        <v>20</v>
      </c>
      <c r="K120" s="15" t="s">
        <v>14</v>
      </c>
      <c r="L120" s="92">
        <v>5000290051</v>
      </c>
      <c r="M120" s="93" t="s">
        <v>277</v>
      </c>
      <c r="N120" s="94" t="s">
        <v>381</v>
      </c>
      <c r="O120" s="25">
        <v>6600</v>
      </c>
      <c r="P120" s="25"/>
      <c r="Q120" s="26"/>
    </row>
    <row r="121" spans="2:17" ht="28.5">
      <c r="B121" s="95" t="s">
        <v>281</v>
      </c>
      <c r="C121" s="11" t="s">
        <v>282</v>
      </c>
      <c r="D121" s="31"/>
      <c r="E121" s="15"/>
      <c r="F121" s="31"/>
      <c r="G121" s="15" t="s">
        <v>12</v>
      </c>
      <c r="H121" s="31"/>
      <c r="I121" s="31"/>
      <c r="J121" s="15" t="s">
        <v>20</v>
      </c>
      <c r="K121" s="15" t="s">
        <v>279</v>
      </c>
      <c r="L121" s="91" t="s">
        <v>283</v>
      </c>
      <c r="M121" s="93">
        <v>44292</v>
      </c>
      <c r="N121" s="93">
        <v>44316</v>
      </c>
      <c r="O121" s="25">
        <v>9800</v>
      </c>
      <c r="P121" s="25">
        <f>5237.12</f>
        <v>5237.12</v>
      </c>
      <c r="Q121" s="26"/>
    </row>
    <row r="122" spans="2:17" ht="85.5">
      <c r="B122" s="14" t="s">
        <v>242</v>
      </c>
      <c r="C122" s="11" t="s">
        <v>284</v>
      </c>
      <c r="D122" s="15"/>
      <c r="E122" s="15" t="s">
        <v>12</v>
      </c>
      <c r="F122" s="31"/>
      <c r="G122" s="31"/>
      <c r="H122" s="31"/>
      <c r="I122" s="31"/>
      <c r="J122" s="15" t="s">
        <v>26</v>
      </c>
      <c r="K122" s="15" t="s">
        <v>21</v>
      </c>
      <c r="L122" s="93" t="s">
        <v>285</v>
      </c>
      <c r="M122" s="93">
        <v>44300</v>
      </c>
      <c r="N122" s="24" t="s">
        <v>286</v>
      </c>
      <c r="O122" s="25">
        <v>7890</v>
      </c>
      <c r="P122" s="25">
        <f>5564+4571.08</f>
        <v>10135.08</v>
      </c>
      <c r="Q122" s="26"/>
    </row>
    <row r="123" spans="2:17" ht="28.5">
      <c r="B123" s="38" t="s">
        <v>266</v>
      </c>
      <c r="C123" s="89" t="s">
        <v>292</v>
      </c>
      <c r="D123" s="15" t="s">
        <v>82</v>
      </c>
      <c r="E123" s="15"/>
      <c r="F123" s="91"/>
      <c r="G123" s="91"/>
      <c r="H123" s="91"/>
      <c r="I123" s="91"/>
      <c r="J123" s="15" t="s">
        <v>20</v>
      </c>
      <c r="K123" s="15" t="s">
        <v>14</v>
      </c>
      <c r="L123" s="92" t="s">
        <v>291</v>
      </c>
      <c r="M123" s="94">
        <v>44314</v>
      </c>
      <c r="N123" s="93">
        <v>45016</v>
      </c>
      <c r="O123" s="25">
        <v>7052.33</v>
      </c>
      <c r="P123" s="27">
        <f>4232.29</f>
        <v>4232.29</v>
      </c>
      <c r="Q123" s="27"/>
    </row>
    <row r="124" spans="2:17" ht="57">
      <c r="B124" s="107" t="s">
        <v>290</v>
      </c>
      <c r="C124" s="81" t="s">
        <v>289</v>
      </c>
      <c r="D124" s="15"/>
      <c r="E124" s="15" t="s">
        <v>82</v>
      </c>
      <c r="F124" s="31"/>
      <c r="G124" s="15"/>
      <c r="H124" s="31"/>
      <c r="I124" s="31"/>
      <c r="J124" s="15" t="s">
        <v>196</v>
      </c>
      <c r="K124" s="91" t="s">
        <v>288</v>
      </c>
      <c r="L124" s="91">
        <v>5000295047</v>
      </c>
      <c r="M124" s="93">
        <v>44343</v>
      </c>
      <c r="N124" s="94" t="s">
        <v>287</v>
      </c>
      <c r="O124" s="25">
        <v>29529.98</v>
      </c>
      <c r="P124" s="25"/>
      <c r="Q124" s="26"/>
    </row>
    <row r="125" spans="2:17" ht="42.75">
      <c r="B125" s="106" t="s">
        <v>278</v>
      </c>
      <c r="C125" s="37" t="s">
        <v>293</v>
      </c>
      <c r="D125" s="15"/>
      <c r="E125" s="15" t="s">
        <v>12</v>
      </c>
      <c r="F125" s="31"/>
      <c r="G125" s="15"/>
      <c r="H125" s="31"/>
      <c r="I125" s="31"/>
      <c r="J125" s="15" t="s">
        <v>20</v>
      </c>
      <c r="K125" s="15" t="s">
        <v>21</v>
      </c>
      <c r="L125" s="92">
        <v>5000296053</v>
      </c>
      <c r="M125" s="93">
        <v>44355</v>
      </c>
      <c r="N125" s="94">
        <v>44708</v>
      </c>
      <c r="O125" s="25">
        <v>1440</v>
      </c>
      <c r="P125" s="25">
        <f>1533.42+5.65</f>
        <v>1539.0700000000002</v>
      </c>
      <c r="Q125" s="26"/>
    </row>
    <row r="126" spans="2:17" ht="42.75">
      <c r="B126" s="14" t="s">
        <v>294</v>
      </c>
      <c r="C126" s="11" t="s">
        <v>295</v>
      </c>
      <c r="D126" s="15"/>
      <c r="E126" s="15" t="s">
        <v>12</v>
      </c>
      <c r="F126" s="31"/>
      <c r="G126" s="31"/>
      <c r="H126" s="31"/>
      <c r="I126" s="31"/>
      <c r="J126" s="15" t="s">
        <v>20</v>
      </c>
      <c r="K126" s="15" t="s">
        <v>21</v>
      </c>
      <c r="L126" s="92">
        <v>5000297941</v>
      </c>
      <c r="M126" s="93">
        <v>44377</v>
      </c>
      <c r="N126" s="24" t="s">
        <v>22</v>
      </c>
      <c r="O126" s="25">
        <v>5632.7</v>
      </c>
      <c r="P126" s="25">
        <f>2236.5</f>
        <v>2236.5</v>
      </c>
      <c r="Q126" s="26"/>
    </row>
    <row r="127" spans="2:17" ht="57">
      <c r="B127" s="14" t="s">
        <v>296</v>
      </c>
      <c r="C127" s="11" t="s">
        <v>297</v>
      </c>
      <c r="D127" s="15"/>
      <c r="E127" s="15" t="s">
        <v>12</v>
      </c>
      <c r="F127" s="31"/>
      <c r="G127" s="31"/>
      <c r="H127" s="31"/>
      <c r="I127" s="31"/>
      <c r="J127" s="15" t="s">
        <v>20</v>
      </c>
      <c r="K127" s="15" t="s">
        <v>21</v>
      </c>
      <c r="L127" s="92">
        <v>5000298047</v>
      </c>
      <c r="M127" s="93">
        <v>44378</v>
      </c>
      <c r="N127" s="24" t="s">
        <v>22</v>
      </c>
      <c r="O127" s="25">
        <v>2782.8</v>
      </c>
      <c r="P127" s="25"/>
      <c r="Q127" s="26"/>
    </row>
    <row r="128" spans="2:17" ht="42.75">
      <c r="B128" s="14" t="s">
        <v>207</v>
      </c>
      <c r="C128" s="11" t="s">
        <v>298</v>
      </c>
      <c r="D128" s="15"/>
      <c r="E128" s="15" t="s">
        <v>12</v>
      </c>
      <c r="F128" s="31"/>
      <c r="G128" s="31"/>
      <c r="H128" s="31"/>
      <c r="I128" s="31"/>
      <c r="J128" s="15" t="s">
        <v>20</v>
      </c>
      <c r="K128" s="15" t="s">
        <v>21</v>
      </c>
      <c r="L128" s="92">
        <v>5000298248</v>
      </c>
      <c r="M128" s="93">
        <v>44382</v>
      </c>
      <c r="N128" s="24" t="s">
        <v>22</v>
      </c>
      <c r="O128" s="25">
        <v>16650</v>
      </c>
      <c r="P128" s="25">
        <f>6228.43</f>
        <v>6228.43</v>
      </c>
      <c r="Q128" s="26"/>
    </row>
    <row r="129" spans="2:17" ht="42.75">
      <c r="B129" s="14" t="s">
        <v>299</v>
      </c>
      <c r="C129" s="11" t="s">
        <v>300</v>
      </c>
      <c r="D129" s="15"/>
      <c r="E129" s="15" t="s">
        <v>12</v>
      </c>
      <c r="F129" s="31"/>
      <c r="G129" s="31"/>
      <c r="H129" s="31"/>
      <c r="I129" s="31"/>
      <c r="J129" s="15" t="s">
        <v>20</v>
      </c>
      <c r="K129" s="15" t="s">
        <v>14</v>
      </c>
      <c r="L129" s="92">
        <v>1760951</v>
      </c>
      <c r="M129" s="93">
        <v>44386</v>
      </c>
      <c r="N129" s="24">
        <v>44469</v>
      </c>
      <c r="O129" s="25">
        <v>1600</v>
      </c>
      <c r="P129" s="25">
        <v>1697.28</v>
      </c>
      <c r="Q129" s="26"/>
    </row>
    <row r="130" spans="2:17" ht="28.5">
      <c r="B130" s="60" t="s">
        <v>301</v>
      </c>
      <c r="C130" s="37" t="s">
        <v>302</v>
      </c>
      <c r="D130" s="15"/>
      <c r="E130" s="15" t="s">
        <v>82</v>
      </c>
      <c r="F130" s="31"/>
      <c r="G130" s="15"/>
      <c r="H130" s="31"/>
      <c r="I130" s="31"/>
      <c r="J130" s="15" t="s">
        <v>20</v>
      </c>
      <c r="K130" s="15" t="s">
        <v>280</v>
      </c>
      <c r="L130" s="22">
        <v>5000298779</v>
      </c>
      <c r="M130" s="33">
        <v>44390</v>
      </c>
      <c r="N130" s="94" t="s">
        <v>22</v>
      </c>
      <c r="O130" s="25">
        <v>16618.22</v>
      </c>
      <c r="P130" s="25"/>
      <c r="Q130" s="26"/>
    </row>
    <row r="131" spans="2:17" ht="29.25" customHeight="1">
      <c r="B131" s="9" t="s">
        <v>303</v>
      </c>
      <c r="C131" s="37" t="s">
        <v>304</v>
      </c>
      <c r="D131" s="15"/>
      <c r="E131" s="15" t="s">
        <v>82</v>
      </c>
      <c r="F131" s="31"/>
      <c r="G131" s="15"/>
      <c r="H131" s="31"/>
      <c r="I131" s="31"/>
      <c r="J131" s="15" t="s">
        <v>20</v>
      </c>
      <c r="K131" s="15" t="s">
        <v>21</v>
      </c>
      <c r="L131" s="22">
        <v>5000298964</v>
      </c>
      <c r="M131" s="33">
        <v>44392</v>
      </c>
      <c r="N131" s="94">
        <v>44515</v>
      </c>
      <c r="O131" s="25">
        <v>17000</v>
      </c>
      <c r="P131" s="25">
        <v>18169.6</v>
      </c>
      <c r="Q131" s="26"/>
    </row>
    <row r="132" spans="2:17" ht="28.5">
      <c r="B132" s="95" t="s">
        <v>311</v>
      </c>
      <c r="C132" s="11" t="s">
        <v>305</v>
      </c>
      <c r="D132" s="15" t="s">
        <v>12</v>
      </c>
      <c r="E132" s="15"/>
      <c r="F132" s="31"/>
      <c r="G132" s="15"/>
      <c r="H132" s="31"/>
      <c r="I132" s="31"/>
      <c r="J132" s="15" t="s">
        <v>20</v>
      </c>
      <c r="K132" s="15" t="s">
        <v>279</v>
      </c>
      <c r="L132" s="91" t="s">
        <v>306</v>
      </c>
      <c r="M132" s="93">
        <v>44412</v>
      </c>
      <c r="N132" s="93">
        <v>44561</v>
      </c>
      <c r="O132" s="25">
        <v>9000</v>
      </c>
      <c r="P132" s="25">
        <v>9000</v>
      </c>
      <c r="Q132" s="26"/>
    </row>
    <row r="133" spans="2:17" ht="42.75">
      <c r="B133" s="14" t="s">
        <v>307</v>
      </c>
      <c r="C133" s="11" t="s">
        <v>308</v>
      </c>
      <c r="D133" s="15"/>
      <c r="E133" s="15" t="s">
        <v>12</v>
      </c>
      <c r="F133" s="31"/>
      <c r="G133" s="31"/>
      <c r="H133" s="31"/>
      <c r="I133" s="31"/>
      <c r="J133" s="15" t="s">
        <v>20</v>
      </c>
      <c r="K133" s="15" t="s">
        <v>14</v>
      </c>
      <c r="L133" s="92">
        <v>5000300374</v>
      </c>
      <c r="M133" s="93">
        <v>44417</v>
      </c>
      <c r="N133" s="24">
        <v>44500</v>
      </c>
      <c r="O133" s="25">
        <v>900</v>
      </c>
      <c r="P133" s="25">
        <v>936</v>
      </c>
      <c r="Q133" s="26"/>
    </row>
    <row r="134" spans="2:17" ht="54.75" customHeight="1">
      <c r="B134" s="14" t="s">
        <v>87</v>
      </c>
      <c r="C134" s="81" t="s">
        <v>309</v>
      </c>
      <c r="D134" s="15"/>
      <c r="E134" s="15" t="s">
        <v>12</v>
      </c>
      <c r="F134" s="15"/>
      <c r="G134" s="15"/>
      <c r="H134" s="15"/>
      <c r="I134" s="15"/>
      <c r="J134" s="15" t="s">
        <v>20</v>
      </c>
      <c r="K134" s="91" t="s">
        <v>230</v>
      </c>
      <c r="L134" s="47" t="s">
        <v>310</v>
      </c>
      <c r="M134" s="108">
        <v>44419</v>
      </c>
      <c r="N134" s="24" t="s">
        <v>50</v>
      </c>
      <c r="O134" s="32">
        <v>5077.7</v>
      </c>
      <c r="P134" s="26"/>
      <c r="Q134" s="46"/>
    </row>
    <row r="135" spans="2:17" ht="28.5">
      <c r="B135" s="167" t="s">
        <v>312</v>
      </c>
      <c r="C135" s="81" t="s">
        <v>313</v>
      </c>
      <c r="D135" s="157"/>
      <c r="E135" s="157" t="s">
        <v>12</v>
      </c>
      <c r="F135" s="157"/>
      <c r="G135" s="157"/>
      <c r="H135" s="157"/>
      <c r="I135" s="157"/>
      <c r="J135" s="157" t="s">
        <v>20</v>
      </c>
      <c r="K135" s="159" t="s">
        <v>230</v>
      </c>
      <c r="L135" s="161" t="s">
        <v>314</v>
      </c>
      <c r="M135" s="163">
        <v>44421</v>
      </c>
      <c r="N135" s="165" t="s">
        <v>50</v>
      </c>
      <c r="O135" s="32">
        <v>36424.79</v>
      </c>
      <c r="P135" s="153"/>
      <c r="Q135" s="155"/>
    </row>
    <row r="136" spans="2:17" ht="14.25">
      <c r="B136" s="168"/>
      <c r="C136" s="9" t="s">
        <v>98</v>
      </c>
      <c r="D136" s="158"/>
      <c r="E136" s="158"/>
      <c r="F136" s="158"/>
      <c r="G136" s="158"/>
      <c r="H136" s="158"/>
      <c r="I136" s="158"/>
      <c r="J136" s="158"/>
      <c r="K136" s="160"/>
      <c r="L136" s="162"/>
      <c r="M136" s="164"/>
      <c r="N136" s="166"/>
      <c r="O136" s="32">
        <v>13112.92</v>
      </c>
      <c r="P136" s="154"/>
      <c r="Q136" s="156"/>
    </row>
    <row r="137" spans="2:17" ht="42.75">
      <c r="B137" s="18" t="s">
        <v>315</v>
      </c>
      <c r="C137" s="37" t="s">
        <v>316</v>
      </c>
      <c r="D137" s="91"/>
      <c r="E137" s="15" t="s">
        <v>12</v>
      </c>
      <c r="F137" s="91"/>
      <c r="G137" s="91"/>
      <c r="H137" s="91"/>
      <c r="I137" s="91"/>
      <c r="J137" s="15" t="s">
        <v>20</v>
      </c>
      <c r="K137" s="15" t="s">
        <v>14</v>
      </c>
      <c r="L137" s="91">
        <v>5000300871</v>
      </c>
      <c r="M137" s="94">
        <v>44428</v>
      </c>
      <c r="N137" s="94">
        <v>44469</v>
      </c>
      <c r="O137" s="43">
        <v>3000</v>
      </c>
      <c r="P137" s="27">
        <v>3120</v>
      </c>
      <c r="Q137" s="27"/>
    </row>
    <row r="138" spans="2:17" ht="28.5">
      <c r="B138" s="14" t="s">
        <v>317</v>
      </c>
      <c r="C138" s="37" t="s">
        <v>318</v>
      </c>
      <c r="D138" s="15"/>
      <c r="E138" s="15" t="s">
        <v>12</v>
      </c>
      <c r="F138" s="15"/>
      <c r="G138" s="15"/>
      <c r="H138" s="15"/>
      <c r="I138" s="15"/>
      <c r="J138" s="15" t="s">
        <v>20</v>
      </c>
      <c r="K138" s="15" t="s">
        <v>21</v>
      </c>
      <c r="L138" s="47">
        <v>5000300985</v>
      </c>
      <c r="M138" s="108">
        <v>44431</v>
      </c>
      <c r="N138" s="94">
        <v>44561</v>
      </c>
      <c r="O138" s="109">
        <v>35396.14</v>
      </c>
      <c r="P138" s="26">
        <v>37831.4</v>
      </c>
      <c r="Q138" s="46"/>
    </row>
    <row r="139" spans="2:17" ht="42.75">
      <c r="B139" s="90" t="s">
        <v>219</v>
      </c>
      <c r="C139" s="9" t="s">
        <v>319</v>
      </c>
      <c r="D139" s="31"/>
      <c r="E139" s="15" t="s">
        <v>12</v>
      </c>
      <c r="F139" s="31"/>
      <c r="G139" s="31"/>
      <c r="H139" s="31"/>
      <c r="I139" s="31"/>
      <c r="J139" s="15" t="s">
        <v>20</v>
      </c>
      <c r="K139" s="91" t="s">
        <v>21</v>
      </c>
      <c r="L139" s="92" t="s">
        <v>320</v>
      </c>
      <c r="M139" s="93">
        <v>44446</v>
      </c>
      <c r="N139" s="94" t="s">
        <v>321</v>
      </c>
      <c r="O139" s="25">
        <v>527.09</v>
      </c>
      <c r="P139" s="25"/>
      <c r="Q139" s="26"/>
    </row>
    <row r="140" spans="2:17" ht="71.25">
      <c r="B140" s="60" t="s">
        <v>322</v>
      </c>
      <c r="C140" s="37" t="s">
        <v>323</v>
      </c>
      <c r="D140" s="15"/>
      <c r="E140" s="15" t="s">
        <v>82</v>
      </c>
      <c r="F140" s="31"/>
      <c r="G140" s="15"/>
      <c r="H140" s="31"/>
      <c r="I140" s="31"/>
      <c r="J140" s="15" t="s">
        <v>20</v>
      </c>
      <c r="K140" s="91" t="s">
        <v>21</v>
      </c>
      <c r="L140" s="91">
        <v>5000304684</v>
      </c>
      <c r="M140" s="93">
        <v>44483</v>
      </c>
      <c r="N140" s="94">
        <v>44742</v>
      </c>
      <c r="O140" s="43">
        <v>10159.21</v>
      </c>
      <c r="P140" s="25">
        <f>4578.81</f>
        <v>4578.81</v>
      </c>
      <c r="Q140" s="26"/>
    </row>
    <row r="141" spans="2:17" ht="28.5">
      <c r="B141" s="167" t="s">
        <v>324</v>
      </c>
      <c r="C141" s="110" t="s">
        <v>325</v>
      </c>
      <c r="D141" s="157"/>
      <c r="E141" s="157" t="s">
        <v>12</v>
      </c>
      <c r="F141" s="157"/>
      <c r="G141" s="157"/>
      <c r="H141" s="157"/>
      <c r="I141" s="157"/>
      <c r="J141" s="157" t="s">
        <v>20</v>
      </c>
      <c r="K141" s="159" t="s">
        <v>230</v>
      </c>
      <c r="L141" s="161" t="s">
        <v>326</v>
      </c>
      <c r="M141" s="163">
        <v>44508</v>
      </c>
      <c r="N141" s="165" t="s">
        <v>50</v>
      </c>
      <c r="O141" s="32">
        <v>33580.34</v>
      </c>
      <c r="P141" s="153"/>
      <c r="Q141" s="155"/>
    </row>
    <row r="142" spans="2:17" ht="14.25">
      <c r="B142" s="168"/>
      <c r="C142" s="9" t="s">
        <v>98</v>
      </c>
      <c r="D142" s="158"/>
      <c r="E142" s="158"/>
      <c r="F142" s="158"/>
      <c r="G142" s="158"/>
      <c r="H142" s="158"/>
      <c r="I142" s="158"/>
      <c r="J142" s="158"/>
      <c r="K142" s="160"/>
      <c r="L142" s="162"/>
      <c r="M142" s="164"/>
      <c r="N142" s="166"/>
      <c r="O142" s="48">
        <v>12088.92</v>
      </c>
      <c r="P142" s="154"/>
      <c r="Q142" s="156"/>
    </row>
    <row r="143" spans="2:17" ht="28.5">
      <c r="B143" s="90" t="s">
        <v>186</v>
      </c>
      <c r="C143" s="37" t="s">
        <v>327</v>
      </c>
      <c r="D143" s="31"/>
      <c r="E143" s="15" t="s">
        <v>12</v>
      </c>
      <c r="F143" s="31"/>
      <c r="G143" s="31"/>
      <c r="H143" s="31"/>
      <c r="I143" s="31"/>
      <c r="J143" s="15" t="s">
        <v>20</v>
      </c>
      <c r="K143" s="91" t="s">
        <v>21</v>
      </c>
      <c r="L143" s="92">
        <v>5000307329</v>
      </c>
      <c r="M143" s="93">
        <v>44516</v>
      </c>
      <c r="N143" s="94">
        <v>44561</v>
      </c>
      <c r="O143" s="25">
        <v>499.2</v>
      </c>
      <c r="P143" s="25"/>
      <c r="Q143" s="26"/>
    </row>
    <row r="144" spans="2:17" ht="57">
      <c r="B144" s="90" t="s">
        <v>328</v>
      </c>
      <c r="C144" s="11" t="s">
        <v>329</v>
      </c>
      <c r="D144" s="31"/>
      <c r="E144" s="15" t="s">
        <v>12</v>
      </c>
      <c r="F144" s="31"/>
      <c r="G144" s="31"/>
      <c r="H144" s="31"/>
      <c r="I144" s="31"/>
      <c r="J144" s="15" t="s">
        <v>196</v>
      </c>
      <c r="K144" s="91" t="s">
        <v>288</v>
      </c>
      <c r="L144" s="92">
        <v>5000308302</v>
      </c>
      <c r="M144" s="93">
        <v>44526</v>
      </c>
      <c r="N144" s="94" t="s">
        <v>287</v>
      </c>
      <c r="O144" s="25">
        <v>33200</v>
      </c>
      <c r="P144" s="25"/>
      <c r="Q144" s="26"/>
    </row>
    <row r="145" spans="2:17" ht="28.5">
      <c r="B145" s="60" t="s">
        <v>331</v>
      </c>
      <c r="C145" s="9" t="s">
        <v>330</v>
      </c>
      <c r="D145" s="113" t="s">
        <v>12</v>
      </c>
      <c r="E145" s="112"/>
      <c r="F145" s="112"/>
      <c r="G145" s="112"/>
      <c r="H145" s="112"/>
      <c r="I145" s="112"/>
      <c r="J145" s="61" t="s">
        <v>20</v>
      </c>
      <c r="K145" s="47" t="s">
        <v>14</v>
      </c>
      <c r="L145" s="61">
        <v>5000309601</v>
      </c>
      <c r="M145" s="114">
        <v>44537</v>
      </c>
      <c r="N145" s="114">
        <v>44680</v>
      </c>
      <c r="O145" s="25">
        <f>14350+1500</f>
        <v>15850</v>
      </c>
      <c r="P145" s="25">
        <f>13300+2550</f>
        <v>15850</v>
      </c>
      <c r="Q145" s="75"/>
    </row>
    <row r="146" spans="2:17" ht="28.5">
      <c r="B146" s="60" t="s">
        <v>332</v>
      </c>
      <c r="C146" s="37" t="s">
        <v>333</v>
      </c>
      <c r="D146" s="15"/>
      <c r="E146" s="15" t="s">
        <v>82</v>
      </c>
      <c r="F146" s="31"/>
      <c r="G146" s="15"/>
      <c r="H146" s="31"/>
      <c r="I146" s="31"/>
      <c r="J146" s="15" t="s">
        <v>20</v>
      </c>
      <c r="K146" s="91" t="s">
        <v>21</v>
      </c>
      <c r="L146" s="91">
        <v>5000309686</v>
      </c>
      <c r="M146" s="93">
        <v>44539</v>
      </c>
      <c r="N146" s="94">
        <v>44560</v>
      </c>
      <c r="O146" s="43">
        <v>1018</v>
      </c>
      <c r="P146" s="25"/>
      <c r="Q146" s="26"/>
    </row>
    <row r="147" spans="2:17" ht="28.5">
      <c r="B147" s="95" t="s">
        <v>334</v>
      </c>
      <c r="C147" s="11" t="s">
        <v>335</v>
      </c>
      <c r="D147" s="15"/>
      <c r="E147" s="15" t="s">
        <v>12</v>
      </c>
      <c r="F147" s="31"/>
      <c r="G147" s="15"/>
      <c r="H147" s="31"/>
      <c r="I147" s="31"/>
      <c r="J147" s="15" t="s">
        <v>20</v>
      </c>
      <c r="K147" s="15" t="s">
        <v>21</v>
      </c>
      <c r="L147" s="91" t="s">
        <v>336</v>
      </c>
      <c r="M147" s="93">
        <v>44545</v>
      </c>
      <c r="N147" s="28" t="s">
        <v>22</v>
      </c>
      <c r="O147" s="25">
        <v>2387.56</v>
      </c>
      <c r="P147" s="25"/>
      <c r="Q147" s="26"/>
    </row>
    <row r="148" spans="2:17" ht="42.75">
      <c r="B148" s="14" t="s">
        <v>337</v>
      </c>
      <c r="C148" s="87" t="s">
        <v>338</v>
      </c>
      <c r="D148" s="15"/>
      <c r="E148" s="15" t="s">
        <v>12</v>
      </c>
      <c r="F148" s="31"/>
      <c r="G148" s="15"/>
      <c r="H148" s="31"/>
      <c r="I148" s="31"/>
      <c r="J148" s="67" t="s">
        <v>20</v>
      </c>
      <c r="K148" s="67" t="s">
        <v>21</v>
      </c>
      <c r="L148" s="92" t="s">
        <v>339</v>
      </c>
      <c r="M148" s="93">
        <v>44550</v>
      </c>
      <c r="N148" s="94">
        <v>44561</v>
      </c>
      <c r="O148" s="25">
        <v>30517.48</v>
      </c>
      <c r="P148" s="25">
        <v>32617.08</v>
      </c>
      <c r="Q148" s="26"/>
    </row>
    <row r="149" spans="2:17" ht="38.25">
      <c r="B149" s="14" t="s">
        <v>340</v>
      </c>
      <c r="C149" s="115" t="s">
        <v>341</v>
      </c>
      <c r="D149" s="15"/>
      <c r="E149" s="15" t="s">
        <v>12</v>
      </c>
      <c r="F149" s="31"/>
      <c r="G149" s="15"/>
      <c r="H149" s="31"/>
      <c r="I149" s="31"/>
      <c r="J149" s="67" t="s">
        <v>20</v>
      </c>
      <c r="K149" s="67" t="s">
        <v>21</v>
      </c>
      <c r="L149" s="92" t="s">
        <v>342</v>
      </c>
      <c r="M149" s="93">
        <v>44552</v>
      </c>
      <c r="N149" s="94" t="s">
        <v>22</v>
      </c>
      <c r="O149" s="25">
        <v>16538.84</v>
      </c>
      <c r="P149" s="25">
        <f>10757.66+3711.46</f>
        <v>14469.119999999999</v>
      </c>
      <c r="Q149" s="26"/>
    </row>
    <row r="150" spans="2:17" ht="42.75">
      <c r="B150" s="83" t="s">
        <v>166</v>
      </c>
      <c r="C150" s="87" t="s">
        <v>347</v>
      </c>
      <c r="D150" s="15"/>
      <c r="E150" s="15" t="s">
        <v>12</v>
      </c>
      <c r="F150" s="31"/>
      <c r="G150" s="15"/>
      <c r="H150" s="31"/>
      <c r="I150" s="31"/>
      <c r="J150" s="15" t="s">
        <v>20</v>
      </c>
      <c r="K150" s="15" t="s">
        <v>14</v>
      </c>
      <c r="L150" s="92" t="s">
        <v>348</v>
      </c>
      <c r="M150" s="93">
        <v>44560</v>
      </c>
      <c r="N150" s="94">
        <v>44926</v>
      </c>
      <c r="O150" s="25">
        <v>2450</v>
      </c>
      <c r="P150" s="25">
        <v>2618.56</v>
      </c>
      <c r="Q150" s="26"/>
    </row>
    <row r="151" spans="2:17" ht="28.5">
      <c r="B151" s="60" t="s">
        <v>349</v>
      </c>
      <c r="C151" s="37" t="s">
        <v>350</v>
      </c>
      <c r="D151" s="15"/>
      <c r="E151" s="15" t="s">
        <v>12</v>
      </c>
      <c r="F151" s="31"/>
      <c r="G151" s="15"/>
      <c r="H151" s="31"/>
      <c r="I151" s="31"/>
      <c r="J151" s="15" t="s">
        <v>20</v>
      </c>
      <c r="K151" s="91" t="s">
        <v>21</v>
      </c>
      <c r="L151" s="91">
        <v>5000311796</v>
      </c>
      <c r="M151" s="93">
        <v>44560</v>
      </c>
      <c r="N151" s="94">
        <v>44591</v>
      </c>
      <c r="O151" s="43">
        <v>1816.06</v>
      </c>
      <c r="P151" s="25">
        <v>1941</v>
      </c>
      <c r="Q151" s="26"/>
    </row>
    <row r="152" spans="2:17" ht="42.75">
      <c r="B152" s="83" t="s">
        <v>351</v>
      </c>
      <c r="C152" s="87" t="s">
        <v>352</v>
      </c>
      <c r="D152" s="15"/>
      <c r="E152" s="15" t="s">
        <v>12</v>
      </c>
      <c r="F152" s="31"/>
      <c r="G152" s="15"/>
      <c r="H152" s="31"/>
      <c r="I152" s="31"/>
      <c r="J152" s="15" t="s">
        <v>20</v>
      </c>
      <c r="K152" s="91" t="s">
        <v>353</v>
      </c>
      <c r="L152" s="92">
        <v>5000312050</v>
      </c>
      <c r="M152" s="93">
        <v>44564</v>
      </c>
      <c r="N152" s="94">
        <v>44712</v>
      </c>
      <c r="O152" s="25">
        <v>8456.22</v>
      </c>
      <c r="P152" s="25">
        <v>8456.22</v>
      </c>
      <c r="Q152" s="26"/>
    </row>
    <row r="153" spans="2:17" ht="28.5">
      <c r="B153" s="14" t="s">
        <v>354</v>
      </c>
      <c r="C153" s="9" t="s">
        <v>355</v>
      </c>
      <c r="D153" s="15" t="s">
        <v>12</v>
      </c>
      <c r="E153" s="15"/>
      <c r="F153" s="31"/>
      <c r="G153" s="31"/>
      <c r="H153" s="31"/>
      <c r="I153" s="31"/>
      <c r="J153" s="15" t="s">
        <v>20</v>
      </c>
      <c r="K153" s="15" t="s">
        <v>14</v>
      </c>
      <c r="L153" s="42">
        <v>5000312386</v>
      </c>
      <c r="M153" s="33">
        <v>44572</v>
      </c>
      <c r="N153" s="23">
        <v>44926</v>
      </c>
      <c r="O153" s="25">
        <v>8500</v>
      </c>
      <c r="P153" s="25"/>
      <c r="Q153" s="26"/>
    </row>
    <row r="154" spans="2:17" ht="57">
      <c r="B154" s="60" t="s">
        <v>103</v>
      </c>
      <c r="C154" s="37" t="s">
        <v>356</v>
      </c>
      <c r="D154" s="31"/>
      <c r="E154" s="15" t="s">
        <v>12</v>
      </c>
      <c r="F154" s="31"/>
      <c r="G154" s="31"/>
      <c r="H154" s="31"/>
      <c r="I154" s="31"/>
      <c r="J154" s="15" t="s">
        <v>20</v>
      </c>
      <c r="K154" s="47" t="s">
        <v>102</v>
      </c>
      <c r="L154" s="92" t="s">
        <v>357</v>
      </c>
      <c r="M154" s="93">
        <v>44579</v>
      </c>
      <c r="N154" s="94" t="s">
        <v>106</v>
      </c>
      <c r="O154" s="25">
        <v>2695.61</v>
      </c>
      <c r="P154" s="25">
        <v>2881.06</v>
      </c>
      <c r="Q154" s="26"/>
    </row>
    <row r="155" spans="2:17" ht="28.5">
      <c r="B155" s="9" t="s">
        <v>358</v>
      </c>
      <c r="C155" s="37" t="s">
        <v>359</v>
      </c>
      <c r="D155" s="31"/>
      <c r="E155" s="15" t="s">
        <v>12</v>
      </c>
      <c r="F155" s="31"/>
      <c r="G155" s="31"/>
      <c r="H155" s="31"/>
      <c r="I155" s="31"/>
      <c r="J155" s="15" t="s">
        <v>20</v>
      </c>
      <c r="K155" s="91" t="s">
        <v>21</v>
      </c>
      <c r="L155" s="92">
        <v>5000312952</v>
      </c>
      <c r="M155" s="93">
        <v>44582</v>
      </c>
      <c r="N155" s="94">
        <v>44609</v>
      </c>
      <c r="O155" s="25">
        <v>630</v>
      </c>
      <c r="P155" s="25">
        <v>681.03</v>
      </c>
      <c r="Q155" s="26"/>
    </row>
    <row r="156" spans="2:17" ht="28.5">
      <c r="B156" s="9" t="s">
        <v>253</v>
      </c>
      <c r="C156" s="37" t="s">
        <v>360</v>
      </c>
      <c r="D156" s="31"/>
      <c r="E156" s="15" t="s">
        <v>12</v>
      </c>
      <c r="F156" s="31"/>
      <c r="G156" s="31"/>
      <c r="H156" s="31"/>
      <c r="I156" s="31"/>
      <c r="J156" s="15" t="s">
        <v>20</v>
      </c>
      <c r="K156" s="91" t="s">
        <v>21</v>
      </c>
      <c r="L156" s="92">
        <v>5000313613</v>
      </c>
      <c r="M156" s="93">
        <v>44594</v>
      </c>
      <c r="N156" s="94">
        <v>44742</v>
      </c>
      <c r="O156" s="43">
        <v>1000</v>
      </c>
      <c r="P156" s="25">
        <v>1040</v>
      </c>
      <c r="Q156" s="26"/>
    </row>
    <row r="157" spans="2:17" ht="42.75">
      <c r="B157" s="9" t="s">
        <v>145</v>
      </c>
      <c r="C157" s="89" t="s">
        <v>361</v>
      </c>
      <c r="D157" s="128"/>
      <c r="E157" s="15" t="s">
        <v>12</v>
      </c>
      <c r="F157" s="31"/>
      <c r="G157" s="31"/>
      <c r="H157" s="31"/>
      <c r="I157" s="31"/>
      <c r="J157" s="15" t="s">
        <v>20</v>
      </c>
      <c r="K157" s="91" t="s">
        <v>21</v>
      </c>
      <c r="L157" s="92" t="s">
        <v>362</v>
      </c>
      <c r="M157" s="93">
        <v>44617</v>
      </c>
      <c r="N157" s="94">
        <v>44895</v>
      </c>
      <c r="O157" s="25">
        <v>7049.79</v>
      </c>
      <c r="P157" s="25">
        <f>5123.38+2622.64</f>
        <v>7746.02</v>
      </c>
      <c r="Q157" s="26"/>
    </row>
    <row r="158" spans="2:17" ht="42.75">
      <c r="B158" s="9" t="s">
        <v>363</v>
      </c>
      <c r="C158" s="89" t="s">
        <v>364</v>
      </c>
      <c r="D158" s="128"/>
      <c r="E158" s="15" t="s">
        <v>12</v>
      </c>
      <c r="F158" s="31"/>
      <c r="G158" s="31"/>
      <c r="H158" s="31"/>
      <c r="I158" s="31"/>
      <c r="J158" s="15" t="s">
        <v>20</v>
      </c>
      <c r="K158" s="15" t="s">
        <v>14</v>
      </c>
      <c r="L158" s="92">
        <v>5000315430</v>
      </c>
      <c r="M158" s="93">
        <v>44624</v>
      </c>
      <c r="N158" s="23">
        <v>44681</v>
      </c>
      <c r="O158" s="43">
        <v>3200</v>
      </c>
      <c r="P158" s="25">
        <v>3330</v>
      </c>
      <c r="Q158" s="26"/>
    </row>
    <row r="159" spans="2:17" ht="40.5" customHeight="1">
      <c r="B159" s="14" t="s">
        <v>365</v>
      </c>
      <c r="C159" s="9" t="s">
        <v>366</v>
      </c>
      <c r="D159" s="15"/>
      <c r="E159" s="15" t="s">
        <v>12</v>
      </c>
      <c r="F159" s="31"/>
      <c r="G159" s="31"/>
      <c r="H159" s="31"/>
      <c r="I159" s="31"/>
      <c r="J159" s="15" t="s">
        <v>20</v>
      </c>
      <c r="K159" s="15" t="s">
        <v>14</v>
      </c>
      <c r="L159" s="92">
        <v>5000315527</v>
      </c>
      <c r="M159" s="93">
        <v>44627</v>
      </c>
      <c r="N159" s="93">
        <v>44645</v>
      </c>
      <c r="O159" s="43">
        <v>684.5</v>
      </c>
      <c r="P159" s="25">
        <v>684.5</v>
      </c>
      <c r="Q159" s="26"/>
    </row>
    <row r="160" spans="2:17" ht="41.25" customHeight="1">
      <c r="B160" s="169" t="s">
        <v>367</v>
      </c>
      <c r="C160" s="89" t="s">
        <v>368</v>
      </c>
      <c r="D160" s="159"/>
      <c r="E160" s="157" t="s">
        <v>12</v>
      </c>
      <c r="F160" s="157"/>
      <c r="G160" s="157"/>
      <c r="H160" s="157"/>
      <c r="I160" s="157"/>
      <c r="J160" s="157" t="s">
        <v>20</v>
      </c>
      <c r="K160" s="157" t="s">
        <v>14</v>
      </c>
      <c r="L160" s="129">
        <v>5000315730</v>
      </c>
      <c r="M160" s="33">
        <v>44629</v>
      </c>
      <c r="N160" s="23">
        <v>44681</v>
      </c>
      <c r="O160" s="25">
        <v>1500</v>
      </c>
      <c r="P160" s="130">
        <v>1603.2</v>
      </c>
      <c r="Q160" s="130"/>
    </row>
    <row r="161" spans="2:17" ht="22.5" customHeight="1">
      <c r="B161" s="170"/>
      <c r="C161" s="131" t="s">
        <v>369</v>
      </c>
      <c r="D161" s="160"/>
      <c r="E161" s="158"/>
      <c r="F161" s="158"/>
      <c r="G161" s="158"/>
      <c r="H161" s="158"/>
      <c r="I161" s="158"/>
      <c r="J161" s="158"/>
      <c r="K161" s="158"/>
      <c r="L161" s="47">
        <v>5000315748</v>
      </c>
      <c r="M161" s="108">
        <v>44629</v>
      </c>
      <c r="N161" s="24">
        <v>44681</v>
      </c>
      <c r="O161" s="26">
        <v>1857</v>
      </c>
      <c r="P161" s="26">
        <v>1984.76</v>
      </c>
      <c r="Q161" s="46"/>
    </row>
    <row r="162" spans="2:17" ht="42.75">
      <c r="B162" s="14" t="s">
        <v>370</v>
      </c>
      <c r="C162" s="9" t="s">
        <v>371</v>
      </c>
      <c r="D162" s="15"/>
      <c r="E162" s="15" t="s">
        <v>12</v>
      </c>
      <c r="F162" s="31"/>
      <c r="G162" s="31"/>
      <c r="H162" s="31"/>
      <c r="I162" s="31"/>
      <c r="J162" s="15" t="s">
        <v>20</v>
      </c>
      <c r="K162" s="15" t="s">
        <v>14</v>
      </c>
      <c r="L162" s="92">
        <v>5000316272</v>
      </c>
      <c r="M162" s="93">
        <v>44636</v>
      </c>
      <c r="N162" s="93">
        <v>44690</v>
      </c>
      <c r="O162" s="43">
        <v>4200</v>
      </c>
      <c r="P162" s="25">
        <v>4488.96</v>
      </c>
      <c r="Q162" s="26"/>
    </row>
    <row r="163" spans="2:17" ht="28.5">
      <c r="B163" s="9" t="s">
        <v>372</v>
      </c>
      <c r="C163" s="115" t="s">
        <v>373</v>
      </c>
      <c r="D163" s="132"/>
      <c r="E163" s="15" t="s">
        <v>12</v>
      </c>
      <c r="F163" s="31"/>
      <c r="G163" s="31"/>
      <c r="H163" s="31"/>
      <c r="I163" s="31"/>
      <c r="J163" s="15" t="s">
        <v>20</v>
      </c>
      <c r="K163" s="15" t="s">
        <v>14</v>
      </c>
      <c r="L163" s="92">
        <v>5000317233</v>
      </c>
      <c r="M163" s="93">
        <v>44648</v>
      </c>
      <c r="N163" s="23">
        <v>44742</v>
      </c>
      <c r="O163" s="43">
        <v>38654.03</v>
      </c>
      <c r="P163" s="25">
        <v>40200.19</v>
      </c>
      <c r="Q163" s="26"/>
    </row>
    <row r="164" spans="2:17" ht="28.5">
      <c r="B164" s="14" t="s">
        <v>374</v>
      </c>
      <c r="C164" s="9" t="s">
        <v>376</v>
      </c>
      <c r="D164" s="15"/>
      <c r="E164" s="15" t="s">
        <v>12</v>
      </c>
      <c r="F164" s="31"/>
      <c r="G164" s="31"/>
      <c r="H164" s="31"/>
      <c r="I164" s="31"/>
      <c r="J164" s="15" t="s">
        <v>20</v>
      </c>
      <c r="K164" s="15" t="s">
        <v>21</v>
      </c>
      <c r="L164" s="92">
        <v>5000317792</v>
      </c>
      <c r="M164" s="93">
        <v>44652</v>
      </c>
      <c r="N164" s="93">
        <v>44926</v>
      </c>
      <c r="O164" s="43">
        <v>2900</v>
      </c>
      <c r="P164" s="25"/>
      <c r="Q164" s="26"/>
    </row>
    <row r="165" spans="2:17" ht="28.5">
      <c r="B165" s="9" t="s">
        <v>375</v>
      </c>
      <c r="C165" s="89" t="s">
        <v>377</v>
      </c>
      <c r="D165" s="15" t="s">
        <v>12</v>
      </c>
      <c r="E165" s="15"/>
      <c r="F165" s="31"/>
      <c r="G165" s="31"/>
      <c r="H165" s="31"/>
      <c r="I165" s="31"/>
      <c r="J165" s="15" t="s">
        <v>20</v>
      </c>
      <c r="K165" s="15" t="s">
        <v>14</v>
      </c>
      <c r="L165" s="92">
        <v>5000317879</v>
      </c>
      <c r="M165" s="93">
        <v>44655</v>
      </c>
      <c r="N165" s="93">
        <v>44742</v>
      </c>
      <c r="O165" s="43">
        <v>16950</v>
      </c>
      <c r="P165" s="25">
        <v>18116.16</v>
      </c>
      <c r="Q165" s="26"/>
    </row>
    <row r="166" spans="2:17" ht="28.5">
      <c r="B166" s="60" t="s">
        <v>332</v>
      </c>
      <c r="C166" s="37" t="s">
        <v>378</v>
      </c>
      <c r="D166" s="15"/>
      <c r="E166" s="15" t="s">
        <v>82</v>
      </c>
      <c r="F166" s="31"/>
      <c r="G166" s="15"/>
      <c r="H166" s="31"/>
      <c r="I166" s="31"/>
      <c r="J166" s="15" t="s">
        <v>20</v>
      </c>
      <c r="K166" s="91" t="s">
        <v>21</v>
      </c>
      <c r="L166" s="43" t="s">
        <v>379</v>
      </c>
      <c r="M166" s="93">
        <v>44664</v>
      </c>
      <c r="N166" s="93">
        <v>44711</v>
      </c>
      <c r="O166" s="43">
        <v>500</v>
      </c>
      <c r="P166" s="25"/>
      <c r="Q166" s="26"/>
    </row>
    <row r="167" spans="2:17" ht="28.5">
      <c r="B167" s="14" t="s">
        <v>374</v>
      </c>
      <c r="C167" s="9" t="s">
        <v>380</v>
      </c>
      <c r="D167" s="15"/>
      <c r="E167" s="15" t="s">
        <v>12</v>
      </c>
      <c r="F167" s="31"/>
      <c r="G167" s="31"/>
      <c r="H167" s="31"/>
      <c r="I167" s="31"/>
      <c r="J167" s="15" t="s">
        <v>20</v>
      </c>
      <c r="K167" s="15" t="s">
        <v>21</v>
      </c>
      <c r="L167" s="92">
        <v>5000318693</v>
      </c>
      <c r="M167" s="93">
        <v>44665</v>
      </c>
      <c r="N167" s="93">
        <v>44864</v>
      </c>
      <c r="O167" s="43">
        <v>438</v>
      </c>
      <c r="P167" s="25">
        <v>468.13</v>
      </c>
      <c r="Q167" s="26"/>
    </row>
    <row r="168" spans="2:17" ht="57">
      <c r="B168" s="14" t="s">
        <v>382</v>
      </c>
      <c r="C168" s="9" t="s">
        <v>383</v>
      </c>
      <c r="D168" s="15"/>
      <c r="E168" s="15" t="s">
        <v>82</v>
      </c>
      <c r="F168" s="31"/>
      <c r="G168" s="31"/>
      <c r="H168" s="31"/>
      <c r="I168" s="31"/>
      <c r="J168" s="15" t="s">
        <v>20</v>
      </c>
      <c r="K168" s="15" t="s">
        <v>14</v>
      </c>
      <c r="L168" s="92">
        <v>5000319169</v>
      </c>
      <c r="M168" s="93">
        <v>44666</v>
      </c>
      <c r="N168" s="93">
        <v>44926</v>
      </c>
      <c r="O168" s="43">
        <v>4000</v>
      </c>
      <c r="P168" s="25">
        <f>3567.3+756.7</f>
        <v>4324</v>
      </c>
      <c r="Q168" s="26"/>
    </row>
    <row r="169" spans="2:17" ht="57">
      <c r="B169" s="14" t="s">
        <v>386</v>
      </c>
      <c r="C169" s="133" t="s">
        <v>387</v>
      </c>
      <c r="D169" s="15" t="s">
        <v>82</v>
      </c>
      <c r="E169" s="15"/>
      <c r="F169" s="31"/>
      <c r="G169" s="31"/>
      <c r="H169" s="31"/>
      <c r="I169" s="31"/>
      <c r="J169" s="15" t="s">
        <v>20</v>
      </c>
      <c r="K169" s="15" t="s">
        <v>388</v>
      </c>
      <c r="L169" s="92" t="s">
        <v>389</v>
      </c>
      <c r="M169" s="93">
        <v>44673</v>
      </c>
      <c r="N169" s="93" t="s">
        <v>50</v>
      </c>
      <c r="O169" s="43" t="s">
        <v>390</v>
      </c>
      <c r="P169" s="25"/>
      <c r="Q169" s="26"/>
    </row>
    <row r="170" spans="2:17" ht="57">
      <c r="B170" s="9" t="s">
        <v>391</v>
      </c>
      <c r="C170" s="89" t="s">
        <v>392</v>
      </c>
      <c r="D170" s="15"/>
      <c r="E170" s="15" t="s">
        <v>82</v>
      </c>
      <c r="F170" s="31"/>
      <c r="G170" s="31"/>
      <c r="H170" s="31"/>
      <c r="I170" s="31"/>
      <c r="J170" s="15" t="s">
        <v>20</v>
      </c>
      <c r="K170" s="15" t="s">
        <v>21</v>
      </c>
      <c r="L170" s="92">
        <v>5000319592</v>
      </c>
      <c r="M170" s="93">
        <v>44673</v>
      </c>
      <c r="N170" s="93">
        <v>45107</v>
      </c>
      <c r="O170" s="43">
        <v>30179</v>
      </c>
      <c r="P170" s="25">
        <f>12825.6</f>
        <v>12825.6</v>
      </c>
      <c r="Q170" s="26"/>
    </row>
    <row r="171" spans="2:17" ht="28.5">
      <c r="B171" s="9" t="s">
        <v>393</v>
      </c>
      <c r="C171" s="9" t="s">
        <v>394</v>
      </c>
      <c r="D171" s="134"/>
      <c r="E171" s="15"/>
      <c r="F171" s="31"/>
      <c r="G171" s="31"/>
      <c r="H171" s="15" t="s">
        <v>12</v>
      </c>
      <c r="I171" s="31"/>
      <c r="J171" s="15" t="s">
        <v>20</v>
      </c>
      <c r="K171" s="15" t="s">
        <v>14</v>
      </c>
      <c r="L171" s="92" t="s">
        <v>395</v>
      </c>
      <c r="M171" s="93">
        <v>44685</v>
      </c>
      <c r="N171" s="94">
        <v>44712</v>
      </c>
      <c r="O171" s="43">
        <v>2004.8</v>
      </c>
      <c r="P171" s="25">
        <v>2044.9</v>
      </c>
      <c r="Q171" s="26">
        <v>455.1</v>
      </c>
    </row>
    <row r="172" spans="2:17" ht="42.75">
      <c r="B172" s="169" t="s">
        <v>398</v>
      </c>
      <c r="C172" s="89" t="s">
        <v>397</v>
      </c>
      <c r="D172" s="159"/>
      <c r="E172" s="157" t="s">
        <v>12</v>
      </c>
      <c r="F172" s="157"/>
      <c r="G172" s="157"/>
      <c r="H172" s="157"/>
      <c r="I172" s="157"/>
      <c r="J172" s="157" t="s">
        <v>20</v>
      </c>
      <c r="K172" s="157" t="s">
        <v>14</v>
      </c>
      <c r="L172" s="129">
        <v>5000321322</v>
      </c>
      <c r="M172" s="33">
        <v>44693</v>
      </c>
      <c r="N172" s="23">
        <v>44834</v>
      </c>
      <c r="O172" s="25">
        <v>2150</v>
      </c>
      <c r="P172" s="130"/>
      <c r="Q172" s="130"/>
    </row>
    <row r="173" spans="2:17" ht="26.25" customHeight="1">
      <c r="B173" s="170"/>
      <c r="C173" s="131" t="s">
        <v>396</v>
      </c>
      <c r="D173" s="160"/>
      <c r="E173" s="158"/>
      <c r="F173" s="158"/>
      <c r="G173" s="158"/>
      <c r="H173" s="158"/>
      <c r="I173" s="158"/>
      <c r="J173" s="158"/>
      <c r="K173" s="158"/>
      <c r="L173" s="47">
        <v>5000321323</v>
      </c>
      <c r="M173" s="33">
        <v>44693</v>
      </c>
      <c r="N173" s="23">
        <v>44834</v>
      </c>
      <c r="O173" s="26">
        <v>1500</v>
      </c>
      <c r="P173" s="26"/>
      <c r="Q173" s="46"/>
    </row>
    <row r="174" spans="2:17" ht="28.5">
      <c r="B174" s="9" t="s">
        <v>399</v>
      </c>
      <c r="C174" s="89" t="s">
        <v>400</v>
      </c>
      <c r="D174" s="15"/>
      <c r="E174" s="15" t="s">
        <v>82</v>
      </c>
      <c r="F174" s="31"/>
      <c r="G174" s="31"/>
      <c r="H174" s="31"/>
      <c r="I174" s="31"/>
      <c r="J174" s="15" t="s">
        <v>20</v>
      </c>
      <c r="K174" s="15" t="s">
        <v>14</v>
      </c>
      <c r="L174" s="92">
        <v>5000321893</v>
      </c>
      <c r="M174" s="93">
        <v>44700</v>
      </c>
      <c r="N174" s="93">
        <v>44781</v>
      </c>
      <c r="O174" s="43">
        <v>9000</v>
      </c>
      <c r="P174" s="25">
        <f>7695.36</f>
        <v>7695.36</v>
      </c>
      <c r="Q174" s="26">
        <f>76</f>
        <v>76</v>
      </c>
    </row>
    <row r="175" spans="2:17" ht="28.5">
      <c r="B175" s="60" t="s">
        <v>401</v>
      </c>
      <c r="C175" s="37" t="s">
        <v>402</v>
      </c>
      <c r="D175" s="15"/>
      <c r="E175" s="15" t="s">
        <v>82</v>
      </c>
      <c r="F175" s="31"/>
      <c r="G175" s="15"/>
      <c r="H175" s="31"/>
      <c r="I175" s="31"/>
      <c r="J175" s="15" t="s">
        <v>20</v>
      </c>
      <c r="K175" s="15" t="s">
        <v>21</v>
      </c>
      <c r="L175" s="92">
        <v>5000322058</v>
      </c>
      <c r="M175" s="135">
        <v>44704</v>
      </c>
      <c r="N175" s="93">
        <v>44926</v>
      </c>
      <c r="O175" s="43">
        <v>9200</v>
      </c>
      <c r="P175" s="25"/>
      <c r="Q175" s="26"/>
    </row>
    <row r="176" spans="2:17" ht="29.25">
      <c r="B176" s="37" t="s">
        <v>403</v>
      </c>
      <c r="C176" s="136" t="s">
        <v>404</v>
      </c>
      <c r="D176" s="137"/>
      <c r="E176" s="15" t="s">
        <v>82</v>
      </c>
      <c r="F176" s="31"/>
      <c r="G176" s="31"/>
      <c r="H176" s="15"/>
      <c r="I176" s="31"/>
      <c r="J176" s="15" t="s">
        <v>20</v>
      </c>
      <c r="K176" s="15" t="s">
        <v>14</v>
      </c>
      <c r="L176" s="92">
        <v>5000322220</v>
      </c>
      <c r="M176" s="93">
        <v>44705</v>
      </c>
      <c r="N176" s="94">
        <v>44834</v>
      </c>
      <c r="O176" s="43">
        <v>12200</v>
      </c>
      <c r="P176" s="25">
        <f>4202</f>
        <v>4202</v>
      </c>
      <c r="Q176" s="26"/>
    </row>
    <row r="177" spans="2:32" ht="43.5">
      <c r="B177" s="37" t="s">
        <v>406</v>
      </c>
      <c r="C177" s="136" t="s">
        <v>405</v>
      </c>
      <c r="D177" s="137"/>
      <c r="E177" s="15" t="s">
        <v>82</v>
      </c>
      <c r="F177" s="31"/>
      <c r="G177" s="31"/>
      <c r="H177" s="15"/>
      <c r="I177" s="31"/>
      <c r="J177" s="15" t="s">
        <v>20</v>
      </c>
      <c r="K177" s="15" t="s">
        <v>14</v>
      </c>
      <c r="L177" s="92">
        <v>5000323030</v>
      </c>
      <c r="M177" s="93">
        <v>44718</v>
      </c>
      <c r="N177" s="94">
        <v>44926</v>
      </c>
      <c r="O177" s="43">
        <v>16730</v>
      </c>
      <c r="P177" s="25"/>
      <c r="Q177" s="26"/>
      <c r="R177" s="49"/>
      <c r="S177" s="49"/>
      <c r="T177" s="57"/>
      <c r="U177" s="57"/>
      <c r="V177" s="57"/>
      <c r="W177" s="57"/>
      <c r="X177" s="57"/>
      <c r="Y177" s="57"/>
      <c r="Z177" s="49"/>
      <c r="AA177" s="49"/>
      <c r="AB177" s="49"/>
      <c r="AC177" s="57"/>
      <c r="AD177" s="57"/>
      <c r="AE177" s="3"/>
      <c r="AF177" s="3"/>
    </row>
    <row r="178" spans="2:17" ht="42.75">
      <c r="B178" s="60" t="s">
        <v>409</v>
      </c>
      <c r="C178" s="37" t="s">
        <v>407</v>
      </c>
      <c r="D178" s="15"/>
      <c r="E178" s="15" t="s">
        <v>82</v>
      </c>
      <c r="F178" s="31"/>
      <c r="G178" s="15"/>
      <c r="H178" s="31"/>
      <c r="I178" s="31"/>
      <c r="J178" s="15" t="s">
        <v>20</v>
      </c>
      <c r="K178" s="15" t="s">
        <v>14</v>
      </c>
      <c r="L178" s="43" t="s">
        <v>408</v>
      </c>
      <c r="M178" s="135">
        <v>44720</v>
      </c>
      <c r="N178" s="93">
        <v>44762</v>
      </c>
      <c r="O178" s="43">
        <v>22000</v>
      </c>
      <c r="P178" s="25">
        <v>23513.6</v>
      </c>
      <c r="Q178" s="26"/>
    </row>
    <row r="179" spans="2:17" ht="57">
      <c r="B179" s="9" t="s">
        <v>410</v>
      </c>
      <c r="C179" s="37" t="s">
        <v>411</v>
      </c>
      <c r="D179" s="15"/>
      <c r="E179" s="15" t="s">
        <v>82</v>
      </c>
      <c r="F179" s="31"/>
      <c r="G179" s="15"/>
      <c r="H179" s="31"/>
      <c r="I179" s="31"/>
      <c r="J179" s="15" t="s">
        <v>20</v>
      </c>
      <c r="K179" s="15" t="s">
        <v>14</v>
      </c>
      <c r="L179" s="92">
        <v>5000323751</v>
      </c>
      <c r="M179" s="135">
        <v>44722</v>
      </c>
      <c r="N179" s="93">
        <v>44742</v>
      </c>
      <c r="O179" s="43">
        <v>20000</v>
      </c>
      <c r="P179" s="25">
        <v>22444.8</v>
      </c>
      <c r="Q179" s="26"/>
    </row>
    <row r="180" spans="2:17" ht="28.5">
      <c r="B180" s="9" t="s">
        <v>412</v>
      </c>
      <c r="C180" s="37" t="s">
        <v>413</v>
      </c>
      <c r="D180" s="15"/>
      <c r="E180" s="15" t="s">
        <v>82</v>
      </c>
      <c r="F180" s="31"/>
      <c r="G180" s="15"/>
      <c r="H180" s="31"/>
      <c r="I180" s="31"/>
      <c r="J180" s="15" t="s">
        <v>20</v>
      </c>
      <c r="K180" s="15" t="s">
        <v>279</v>
      </c>
      <c r="L180" s="138">
        <v>5000324262</v>
      </c>
      <c r="M180" s="135">
        <v>44728</v>
      </c>
      <c r="N180" s="93">
        <v>44926</v>
      </c>
      <c r="O180" s="43">
        <v>64119.04</v>
      </c>
      <c r="P180" s="25">
        <v>66683.8</v>
      </c>
      <c r="Q180" s="26"/>
    </row>
    <row r="181" spans="2:17" ht="41.25" customHeight="1">
      <c r="B181" s="9" t="s">
        <v>414</v>
      </c>
      <c r="C181" s="37" t="s">
        <v>415</v>
      </c>
      <c r="D181" s="15"/>
      <c r="E181" s="15" t="s">
        <v>82</v>
      </c>
      <c r="F181" s="31"/>
      <c r="G181" s="15"/>
      <c r="H181" s="31"/>
      <c r="I181" s="31"/>
      <c r="J181" s="15" t="s">
        <v>20</v>
      </c>
      <c r="K181" s="15" t="s">
        <v>279</v>
      </c>
      <c r="L181" s="138">
        <v>5000324285</v>
      </c>
      <c r="M181" s="135">
        <v>44729</v>
      </c>
      <c r="N181" s="93">
        <v>44926</v>
      </c>
      <c r="O181" s="43">
        <v>52252.85</v>
      </c>
      <c r="P181" s="25">
        <v>54342.96</v>
      </c>
      <c r="Q181" s="26"/>
    </row>
    <row r="182" spans="2:17" ht="28.5">
      <c r="B182" s="9" t="s">
        <v>416</v>
      </c>
      <c r="C182" s="37" t="s">
        <v>417</v>
      </c>
      <c r="D182" s="15"/>
      <c r="E182" s="15" t="s">
        <v>82</v>
      </c>
      <c r="F182" s="31"/>
      <c r="G182" s="15"/>
      <c r="H182" s="31"/>
      <c r="I182" s="31"/>
      <c r="J182" s="15" t="s">
        <v>20</v>
      </c>
      <c r="K182" s="15" t="s">
        <v>279</v>
      </c>
      <c r="L182" s="138">
        <v>5000325119</v>
      </c>
      <c r="M182" s="135">
        <v>44740</v>
      </c>
      <c r="N182" s="93">
        <v>44926</v>
      </c>
      <c r="O182" s="43">
        <v>4500</v>
      </c>
      <c r="P182" s="25"/>
      <c r="Q182" s="26"/>
    </row>
    <row r="183" spans="2:17" ht="28.5">
      <c r="B183" s="9" t="s">
        <v>418</v>
      </c>
      <c r="C183" s="37" t="s">
        <v>419</v>
      </c>
      <c r="D183" s="15"/>
      <c r="E183" s="15" t="s">
        <v>82</v>
      </c>
      <c r="F183" s="31"/>
      <c r="G183" s="15"/>
      <c r="H183" s="31"/>
      <c r="I183" s="31"/>
      <c r="J183" s="15" t="s">
        <v>20</v>
      </c>
      <c r="K183" s="15" t="s">
        <v>14</v>
      </c>
      <c r="L183" s="92">
        <v>5000326147</v>
      </c>
      <c r="M183" s="93">
        <v>44755</v>
      </c>
      <c r="N183" s="93">
        <v>44864</v>
      </c>
      <c r="O183" s="43">
        <v>2000</v>
      </c>
      <c r="P183" s="25"/>
      <c r="Q183" s="26"/>
    </row>
    <row r="184" spans="2:17" ht="42.75">
      <c r="B184" s="9" t="s">
        <v>140</v>
      </c>
      <c r="C184" s="37" t="s">
        <v>420</v>
      </c>
      <c r="D184" s="15"/>
      <c r="E184" s="15" t="s">
        <v>82</v>
      </c>
      <c r="F184" s="31"/>
      <c r="G184" s="15"/>
      <c r="H184" s="31"/>
      <c r="I184" s="31"/>
      <c r="J184" s="15" t="s">
        <v>20</v>
      </c>
      <c r="K184" s="91" t="s">
        <v>15</v>
      </c>
      <c r="L184" s="138" t="s">
        <v>421</v>
      </c>
      <c r="M184" s="135">
        <v>44761</v>
      </c>
      <c r="N184" s="93" t="s">
        <v>50</v>
      </c>
      <c r="O184" s="43">
        <v>14245.36</v>
      </c>
      <c r="P184" s="25"/>
      <c r="Q184" s="26"/>
    </row>
    <row r="185" spans="2:17" ht="28.5">
      <c r="B185" s="14" t="s">
        <v>422</v>
      </c>
      <c r="C185" s="81" t="s">
        <v>424</v>
      </c>
      <c r="D185" s="69"/>
      <c r="E185" s="69" t="s">
        <v>12</v>
      </c>
      <c r="F185" s="69"/>
      <c r="G185" s="69"/>
      <c r="H185" s="69"/>
      <c r="I185" s="69"/>
      <c r="J185" s="67" t="s">
        <v>20</v>
      </c>
      <c r="K185" s="15" t="s">
        <v>14</v>
      </c>
      <c r="L185" s="42" t="s">
        <v>425</v>
      </c>
      <c r="M185" s="70">
        <v>44775</v>
      </c>
      <c r="N185" s="23" t="s">
        <v>50</v>
      </c>
      <c r="O185" s="72">
        <v>1000</v>
      </c>
      <c r="P185" s="72">
        <v>1074.9</v>
      </c>
      <c r="Q185" s="73"/>
    </row>
    <row r="186" spans="2:17" ht="38.25">
      <c r="B186" s="9" t="s">
        <v>372</v>
      </c>
      <c r="C186" s="115" t="s">
        <v>426</v>
      </c>
      <c r="D186" s="132"/>
      <c r="E186" s="15" t="s">
        <v>12</v>
      </c>
      <c r="F186" s="31"/>
      <c r="G186" s="31"/>
      <c r="H186" s="31"/>
      <c r="I186" s="31"/>
      <c r="J186" s="15" t="s">
        <v>20</v>
      </c>
      <c r="K186" s="15" t="s">
        <v>14</v>
      </c>
      <c r="L186" s="42" t="s">
        <v>427</v>
      </c>
      <c r="M186" s="33">
        <v>44777</v>
      </c>
      <c r="N186" s="93">
        <v>44804</v>
      </c>
      <c r="O186" s="72">
        <v>13527.74</v>
      </c>
      <c r="P186" s="72">
        <v>14068.85</v>
      </c>
      <c r="Q186" s="75"/>
    </row>
    <row r="187" spans="2:17" ht="28.5">
      <c r="B187" s="9" t="s">
        <v>438</v>
      </c>
      <c r="C187" s="87" t="s">
        <v>439</v>
      </c>
      <c r="D187" s="132"/>
      <c r="E187" s="15"/>
      <c r="F187" s="31"/>
      <c r="G187" s="31"/>
      <c r="H187" s="15" t="s">
        <v>12</v>
      </c>
      <c r="I187" s="31"/>
      <c r="J187" s="15" t="s">
        <v>20</v>
      </c>
      <c r="K187" s="15" t="s">
        <v>14</v>
      </c>
      <c r="L187" s="42" t="s">
        <v>440</v>
      </c>
      <c r="M187" s="33">
        <v>44785</v>
      </c>
      <c r="N187" s="93">
        <v>44804</v>
      </c>
      <c r="O187" s="72">
        <v>902.45</v>
      </c>
      <c r="P187" s="72">
        <v>920.5</v>
      </c>
      <c r="Q187" s="75">
        <v>606.1</v>
      </c>
    </row>
    <row r="188" spans="2:17" ht="112.5" customHeight="1">
      <c r="B188" s="14" t="s">
        <v>90</v>
      </c>
      <c r="C188" s="20" t="s">
        <v>429</v>
      </c>
      <c r="D188" s="22"/>
      <c r="E188" s="22" t="s">
        <v>12</v>
      </c>
      <c r="F188" s="22"/>
      <c r="G188" s="22"/>
      <c r="H188" s="22"/>
      <c r="I188" s="22"/>
      <c r="J188" s="15" t="s">
        <v>20</v>
      </c>
      <c r="K188" s="22" t="s">
        <v>15</v>
      </c>
      <c r="L188" s="23" t="s">
        <v>428</v>
      </c>
      <c r="M188" s="23">
        <v>44795</v>
      </c>
      <c r="N188" s="24">
        <v>44926</v>
      </c>
      <c r="O188" s="27">
        <f>544418.21+130004.64</f>
        <v>674422.85</v>
      </c>
      <c r="P188" s="27">
        <f>25517.89-610+83573+27648.5+21091.17</f>
        <v>157220.56</v>
      </c>
      <c r="Q188" s="27"/>
    </row>
    <row r="189" spans="2:17" ht="42.75">
      <c r="B189" s="9" t="s">
        <v>414</v>
      </c>
      <c r="C189" s="37" t="s">
        <v>430</v>
      </c>
      <c r="D189" s="15"/>
      <c r="E189" s="15" t="s">
        <v>82</v>
      </c>
      <c r="F189" s="31"/>
      <c r="G189" s="15"/>
      <c r="H189" s="31"/>
      <c r="I189" s="31"/>
      <c r="J189" s="15" t="s">
        <v>20</v>
      </c>
      <c r="K189" s="15" t="s">
        <v>279</v>
      </c>
      <c r="L189" s="138" t="s">
        <v>431</v>
      </c>
      <c r="M189" s="135">
        <v>44813</v>
      </c>
      <c r="N189" s="93">
        <v>44926</v>
      </c>
      <c r="O189" s="43">
        <v>19126.01</v>
      </c>
      <c r="P189" s="25">
        <v>19891.05</v>
      </c>
      <c r="Q189" s="26"/>
    </row>
    <row r="190" spans="2:17" ht="28.5">
      <c r="B190" s="9" t="s">
        <v>412</v>
      </c>
      <c r="C190" s="37" t="s">
        <v>432</v>
      </c>
      <c r="D190" s="15"/>
      <c r="E190" s="15" t="s">
        <v>82</v>
      </c>
      <c r="F190" s="31"/>
      <c r="G190" s="15"/>
      <c r="H190" s="31"/>
      <c r="I190" s="31"/>
      <c r="J190" s="15" t="s">
        <v>20</v>
      </c>
      <c r="K190" s="15" t="s">
        <v>279</v>
      </c>
      <c r="L190" s="138" t="s">
        <v>433</v>
      </c>
      <c r="M190" s="135">
        <v>44817</v>
      </c>
      <c r="N190" s="93">
        <v>44926</v>
      </c>
      <c r="O190" s="43">
        <v>14511.1</v>
      </c>
      <c r="P190" s="25">
        <v>15091.55</v>
      </c>
      <c r="Q190" s="26"/>
    </row>
    <row r="191" spans="2:17" ht="28.5">
      <c r="B191" s="9" t="s">
        <v>263</v>
      </c>
      <c r="C191" s="37" t="s">
        <v>434</v>
      </c>
      <c r="D191" s="15"/>
      <c r="E191" s="15" t="s">
        <v>82</v>
      </c>
      <c r="F191" s="31"/>
      <c r="G191" s="15"/>
      <c r="H191" s="31"/>
      <c r="I191" s="31"/>
      <c r="J191" s="15" t="s">
        <v>20</v>
      </c>
      <c r="K191" s="15" t="s">
        <v>14</v>
      </c>
      <c r="L191" s="138">
        <v>5000331650</v>
      </c>
      <c r="M191" s="135">
        <v>44827</v>
      </c>
      <c r="N191" s="93">
        <v>44926</v>
      </c>
      <c r="O191" s="43">
        <v>300</v>
      </c>
      <c r="P191" s="25"/>
      <c r="Q191" s="26"/>
    </row>
    <row r="192" spans="2:17" ht="57">
      <c r="B192" s="9" t="s">
        <v>435</v>
      </c>
      <c r="C192" s="140" t="s">
        <v>436</v>
      </c>
      <c r="D192" s="15"/>
      <c r="E192" s="15" t="s">
        <v>82</v>
      </c>
      <c r="F192" s="31"/>
      <c r="G192" s="15"/>
      <c r="H192" s="31"/>
      <c r="I192" s="31"/>
      <c r="J192" s="15" t="s">
        <v>20</v>
      </c>
      <c r="K192" s="15" t="s">
        <v>21</v>
      </c>
      <c r="L192" s="138">
        <v>5000332598</v>
      </c>
      <c r="M192" s="135">
        <v>44839</v>
      </c>
      <c r="N192" s="93">
        <v>45291</v>
      </c>
      <c r="O192" s="43">
        <v>8012</v>
      </c>
      <c r="P192" s="25"/>
      <c r="Q192" s="26"/>
    </row>
    <row r="193" spans="2:17" ht="28.5">
      <c r="B193" s="9" t="s">
        <v>140</v>
      </c>
      <c r="C193" s="89" t="s">
        <v>437</v>
      </c>
      <c r="D193" s="15"/>
      <c r="E193" s="15" t="s">
        <v>82</v>
      </c>
      <c r="F193" s="31"/>
      <c r="G193" s="15"/>
      <c r="H193" s="31"/>
      <c r="I193" s="31"/>
      <c r="J193" s="15" t="s">
        <v>20</v>
      </c>
      <c r="K193" s="15" t="s">
        <v>21</v>
      </c>
      <c r="L193" s="92">
        <v>5000332645</v>
      </c>
      <c r="M193" s="93">
        <v>44839</v>
      </c>
      <c r="N193" s="93">
        <v>45199</v>
      </c>
      <c r="O193" s="43">
        <v>28000</v>
      </c>
      <c r="P193" s="25"/>
      <c r="Q193" s="26"/>
    </row>
    <row r="194" spans="2:17" ht="28.5">
      <c r="B194" s="9" t="s">
        <v>438</v>
      </c>
      <c r="C194" s="87" t="s">
        <v>442</v>
      </c>
      <c r="D194" s="132"/>
      <c r="E194" s="15"/>
      <c r="F194" s="31"/>
      <c r="G194" s="31"/>
      <c r="H194" s="15" t="s">
        <v>12</v>
      </c>
      <c r="I194" s="31"/>
      <c r="J194" s="15" t="s">
        <v>20</v>
      </c>
      <c r="K194" s="15" t="s">
        <v>14</v>
      </c>
      <c r="L194" s="92" t="s">
        <v>441</v>
      </c>
      <c r="M194" s="93">
        <v>44840</v>
      </c>
      <c r="N194" s="93">
        <v>44840</v>
      </c>
      <c r="O194" s="145">
        <v>2500</v>
      </c>
      <c r="P194" s="76"/>
      <c r="Q194" s="75"/>
    </row>
    <row r="195" spans="2:17" ht="42.75">
      <c r="B195" s="146" t="s">
        <v>443</v>
      </c>
      <c r="C195" s="89" t="s">
        <v>444</v>
      </c>
      <c r="D195" s="142"/>
      <c r="E195" s="141" t="s">
        <v>12</v>
      </c>
      <c r="F195" s="142"/>
      <c r="G195" s="142"/>
      <c r="H195" s="142"/>
      <c r="I195" s="142"/>
      <c r="J195" s="141" t="s">
        <v>20</v>
      </c>
      <c r="K195" s="15" t="s">
        <v>21</v>
      </c>
      <c r="L195" s="143">
        <v>5000333659</v>
      </c>
      <c r="M195" s="102">
        <v>44851</v>
      </c>
      <c r="N195" s="144">
        <v>45291</v>
      </c>
      <c r="O195" s="43">
        <v>9132.52</v>
      </c>
      <c r="P195" s="130"/>
      <c r="Q195" s="130"/>
    </row>
    <row r="196" spans="2:17" ht="42.75">
      <c r="B196" s="38" t="s">
        <v>445</v>
      </c>
      <c r="C196" s="89" t="s">
        <v>446</v>
      </c>
      <c r="D196" s="91"/>
      <c r="E196" s="15" t="s">
        <v>12</v>
      </c>
      <c r="F196" s="91"/>
      <c r="G196" s="91"/>
      <c r="H196" s="91"/>
      <c r="I196" s="91"/>
      <c r="J196" s="15" t="s">
        <v>20</v>
      </c>
      <c r="K196" s="15" t="s">
        <v>14</v>
      </c>
      <c r="L196" s="47">
        <v>5000333655</v>
      </c>
      <c r="M196" s="108">
        <v>44851</v>
      </c>
      <c r="N196" s="94">
        <v>45291</v>
      </c>
      <c r="O196" s="43">
        <v>3718</v>
      </c>
      <c r="P196" s="27"/>
      <c r="Q196" s="27"/>
    </row>
    <row r="197" spans="2:17" ht="28.5">
      <c r="B197" s="9" t="s">
        <v>447</v>
      </c>
      <c r="C197" s="147" t="s">
        <v>448</v>
      </c>
      <c r="D197" s="15"/>
      <c r="E197" s="15" t="s">
        <v>82</v>
      </c>
      <c r="F197" s="31"/>
      <c r="G197" s="15"/>
      <c r="H197" s="31"/>
      <c r="I197" s="31"/>
      <c r="J197" s="15" t="s">
        <v>20</v>
      </c>
      <c r="K197" s="15" t="s">
        <v>21</v>
      </c>
      <c r="L197" s="138">
        <v>5000333809</v>
      </c>
      <c r="M197" s="135">
        <v>44853</v>
      </c>
      <c r="N197" s="93">
        <v>44957</v>
      </c>
      <c r="O197" s="43">
        <v>6000</v>
      </c>
      <c r="P197" s="25"/>
      <c r="Q197" s="26"/>
    </row>
    <row r="198" spans="2:17" ht="28.5">
      <c r="B198" s="167" t="s">
        <v>449</v>
      </c>
      <c r="C198" s="110" t="s">
        <v>450</v>
      </c>
      <c r="D198" s="157"/>
      <c r="E198" s="157" t="s">
        <v>12</v>
      </c>
      <c r="F198" s="157"/>
      <c r="G198" s="157"/>
      <c r="H198" s="157"/>
      <c r="I198" s="157"/>
      <c r="J198" s="157" t="s">
        <v>20</v>
      </c>
      <c r="K198" s="159" t="s">
        <v>230</v>
      </c>
      <c r="L198" s="161" t="s">
        <v>143</v>
      </c>
      <c r="M198" s="163">
        <v>44854</v>
      </c>
      <c r="N198" s="165" t="s">
        <v>50</v>
      </c>
      <c r="O198" s="109">
        <v>15418.56</v>
      </c>
      <c r="P198" s="153"/>
      <c r="Q198" s="155"/>
    </row>
    <row r="199" spans="2:17" ht="14.25">
      <c r="B199" s="168"/>
      <c r="C199" s="9" t="s">
        <v>98</v>
      </c>
      <c r="D199" s="158"/>
      <c r="E199" s="158"/>
      <c r="F199" s="158"/>
      <c r="G199" s="158"/>
      <c r="H199" s="158"/>
      <c r="I199" s="158"/>
      <c r="J199" s="158"/>
      <c r="K199" s="160"/>
      <c r="L199" s="162"/>
      <c r="M199" s="164"/>
      <c r="N199" s="166"/>
      <c r="O199" s="109">
        <v>5286.36</v>
      </c>
      <c r="P199" s="154"/>
      <c r="Q199" s="156"/>
    </row>
    <row r="200" spans="2:17" ht="42.75">
      <c r="B200" s="14" t="s">
        <v>451</v>
      </c>
      <c r="C200" s="133" t="s">
        <v>452</v>
      </c>
      <c r="D200" s="148"/>
      <c r="E200" s="148" t="s">
        <v>12</v>
      </c>
      <c r="F200" s="148"/>
      <c r="G200" s="148"/>
      <c r="H200" s="148"/>
      <c r="I200" s="148"/>
      <c r="J200" s="148" t="s">
        <v>20</v>
      </c>
      <c r="K200" s="15" t="s">
        <v>21</v>
      </c>
      <c r="L200" s="143">
        <v>5000333976</v>
      </c>
      <c r="M200" s="102">
        <v>44854</v>
      </c>
      <c r="N200" s="144">
        <v>45291</v>
      </c>
      <c r="O200" s="109">
        <v>21709.3</v>
      </c>
      <c r="P200" s="149"/>
      <c r="Q200" s="150"/>
    </row>
    <row r="201" spans="2:17" ht="28.5">
      <c r="B201" s="38" t="s">
        <v>453</v>
      </c>
      <c r="C201" s="89" t="s">
        <v>454</v>
      </c>
      <c r="D201" s="91"/>
      <c r="E201" s="15" t="s">
        <v>12</v>
      </c>
      <c r="F201" s="91"/>
      <c r="G201" s="91"/>
      <c r="H201" s="91"/>
      <c r="I201" s="91"/>
      <c r="J201" s="15" t="s">
        <v>20</v>
      </c>
      <c r="K201" s="15" t="s">
        <v>14</v>
      </c>
      <c r="L201" s="47">
        <v>5000334003</v>
      </c>
      <c r="M201" s="108">
        <v>44854</v>
      </c>
      <c r="N201" s="94">
        <v>44926</v>
      </c>
      <c r="O201" s="43">
        <v>593.2</v>
      </c>
      <c r="P201" s="27"/>
      <c r="Q201" s="27"/>
    </row>
    <row r="202" spans="2:17" ht="28.5">
      <c r="B202" s="14" t="s">
        <v>455</v>
      </c>
      <c r="C202" s="151" t="s">
        <v>456</v>
      </c>
      <c r="D202" s="69"/>
      <c r="E202" s="69"/>
      <c r="F202" s="69"/>
      <c r="G202" s="69"/>
      <c r="H202" s="69" t="s">
        <v>12</v>
      </c>
      <c r="I202" s="69"/>
      <c r="J202" s="67" t="s">
        <v>20</v>
      </c>
      <c r="K202" s="15" t="s">
        <v>14</v>
      </c>
      <c r="L202" s="92" t="s">
        <v>457</v>
      </c>
      <c r="M202" s="139">
        <v>44858</v>
      </c>
      <c r="N202" s="23">
        <v>44926</v>
      </c>
      <c r="O202" s="72">
        <v>855.39</v>
      </c>
      <c r="P202" s="72"/>
      <c r="Q202" s="73"/>
    </row>
    <row r="203" spans="2:17" ht="42.75">
      <c r="B203" s="9" t="s">
        <v>116</v>
      </c>
      <c r="C203" s="87" t="s">
        <v>459</v>
      </c>
      <c r="D203" s="132"/>
      <c r="E203" s="15" t="s">
        <v>82</v>
      </c>
      <c r="F203" s="31"/>
      <c r="G203" s="31"/>
      <c r="H203" s="15"/>
      <c r="I203" s="31"/>
      <c r="J203" s="15" t="s">
        <v>20</v>
      </c>
      <c r="K203" s="15" t="s">
        <v>14</v>
      </c>
      <c r="L203" s="92" t="s">
        <v>460</v>
      </c>
      <c r="M203" s="93">
        <v>44869</v>
      </c>
      <c r="N203" s="93">
        <v>44880</v>
      </c>
      <c r="O203" s="145">
        <v>3381.26</v>
      </c>
      <c r="P203" s="76"/>
      <c r="Q203" s="75"/>
    </row>
    <row r="204" spans="2:17" ht="42.75">
      <c r="B204" s="14" t="s">
        <v>194</v>
      </c>
      <c r="C204" s="151" t="s">
        <v>461</v>
      </c>
      <c r="D204" s="69"/>
      <c r="E204" s="15" t="s">
        <v>82</v>
      </c>
      <c r="F204" s="69"/>
      <c r="G204" s="69"/>
      <c r="H204" s="69"/>
      <c r="I204" s="69"/>
      <c r="J204" s="15" t="s">
        <v>196</v>
      </c>
      <c r="K204" s="15" t="s">
        <v>21</v>
      </c>
      <c r="L204" s="92" t="s">
        <v>462</v>
      </c>
      <c r="M204" s="139">
        <v>44874</v>
      </c>
      <c r="N204" s="23" t="s">
        <v>22</v>
      </c>
      <c r="O204" s="72">
        <v>7653.8</v>
      </c>
      <c r="P204" s="72"/>
      <c r="Q204" s="73"/>
    </row>
    <row r="205" spans="2:17" ht="51" customHeight="1">
      <c r="B205" s="9" t="s">
        <v>463</v>
      </c>
      <c r="C205" s="37" t="s">
        <v>464</v>
      </c>
      <c r="D205" s="15"/>
      <c r="E205" s="15" t="s">
        <v>82</v>
      </c>
      <c r="F205" s="31"/>
      <c r="G205" s="15"/>
      <c r="H205" s="31"/>
      <c r="I205" s="31"/>
      <c r="J205" s="15" t="s">
        <v>20</v>
      </c>
      <c r="K205" s="15" t="s">
        <v>21</v>
      </c>
      <c r="L205" s="92">
        <v>5000336266</v>
      </c>
      <c r="M205" s="93">
        <v>44881</v>
      </c>
      <c r="N205" s="93">
        <v>45107</v>
      </c>
      <c r="O205" s="43">
        <v>13500</v>
      </c>
      <c r="P205" s="25"/>
      <c r="Q205" s="26"/>
    </row>
    <row r="206" spans="2:17" ht="42.75">
      <c r="B206" s="9" t="s">
        <v>207</v>
      </c>
      <c r="C206" s="87" t="s">
        <v>465</v>
      </c>
      <c r="D206" s="132"/>
      <c r="E206" s="15" t="s">
        <v>82</v>
      </c>
      <c r="F206" s="31"/>
      <c r="G206" s="31"/>
      <c r="H206" s="15"/>
      <c r="I206" s="31"/>
      <c r="J206" s="15" t="s">
        <v>20</v>
      </c>
      <c r="K206" s="15" t="s">
        <v>21</v>
      </c>
      <c r="L206" s="92" t="s">
        <v>466</v>
      </c>
      <c r="M206" s="139">
        <v>44882</v>
      </c>
      <c r="N206" s="23" t="s">
        <v>22</v>
      </c>
      <c r="O206" s="145">
        <v>9161.87</v>
      </c>
      <c r="P206" s="76"/>
      <c r="Q206" s="75"/>
    </row>
    <row r="207" spans="2:17" ht="42.75">
      <c r="B207" s="14" t="s">
        <v>467</v>
      </c>
      <c r="C207" s="133" t="s">
        <v>468</v>
      </c>
      <c r="D207" s="15"/>
      <c r="E207" s="15" t="s">
        <v>82</v>
      </c>
      <c r="F207" s="31"/>
      <c r="G207" s="31"/>
      <c r="H207" s="31"/>
      <c r="I207" s="31"/>
      <c r="J207" s="15" t="s">
        <v>20</v>
      </c>
      <c r="K207" s="15" t="s">
        <v>21</v>
      </c>
      <c r="L207" s="92">
        <v>5000338567</v>
      </c>
      <c r="M207" s="93">
        <v>44907</v>
      </c>
      <c r="N207" s="93">
        <v>45291</v>
      </c>
      <c r="O207" s="43">
        <v>9617.64</v>
      </c>
      <c r="P207" s="25"/>
      <c r="Q207" s="26"/>
    </row>
    <row r="208" spans="2:17" ht="38.25">
      <c r="B208" s="14" t="s">
        <v>57</v>
      </c>
      <c r="C208" s="115" t="s">
        <v>469</v>
      </c>
      <c r="D208" s="15"/>
      <c r="E208" s="15" t="s">
        <v>82</v>
      </c>
      <c r="F208" s="31"/>
      <c r="G208" s="31"/>
      <c r="H208" s="31"/>
      <c r="I208" s="31"/>
      <c r="J208" s="15" t="s">
        <v>20</v>
      </c>
      <c r="K208" s="15" t="s">
        <v>21</v>
      </c>
      <c r="L208" s="92" t="s">
        <v>470</v>
      </c>
      <c r="M208" s="93">
        <v>44910</v>
      </c>
      <c r="N208" s="23" t="s">
        <v>22</v>
      </c>
      <c r="O208" s="43">
        <v>4810.31</v>
      </c>
      <c r="P208" s="25"/>
      <c r="Q208" s="26"/>
    </row>
    <row r="209" spans="2:17" ht="42.75">
      <c r="B209" s="9" t="s">
        <v>471</v>
      </c>
      <c r="C209" s="87" t="s">
        <v>472</v>
      </c>
      <c r="D209" s="132"/>
      <c r="E209" s="15"/>
      <c r="F209" s="31"/>
      <c r="G209" s="31"/>
      <c r="H209" s="15" t="s">
        <v>12</v>
      </c>
      <c r="I209" s="31"/>
      <c r="J209" s="15" t="s">
        <v>20</v>
      </c>
      <c r="K209" s="15" t="s">
        <v>14</v>
      </c>
      <c r="L209" s="42" t="s">
        <v>473</v>
      </c>
      <c r="M209" s="33">
        <v>44915</v>
      </c>
      <c r="N209" s="93">
        <v>44915</v>
      </c>
      <c r="O209" s="72">
        <v>540.78</v>
      </c>
      <c r="P209" s="72"/>
      <c r="Q209" s="75"/>
    </row>
    <row r="211" ht="14.25">
      <c r="C211" s="152"/>
    </row>
  </sheetData>
  <sheetProtection/>
  <mergeCells count="214">
    <mergeCell ref="B115:B116"/>
    <mergeCell ref="D115:D116"/>
    <mergeCell ref="J115:J116"/>
    <mergeCell ref="K115:K116"/>
    <mergeCell ref="F115:F116"/>
    <mergeCell ref="H115:H116"/>
    <mergeCell ref="I115:I116"/>
    <mergeCell ref="P101:P102"/>
    <mergeCell ref="Q101:Q102"/>
    <mergeCell ref="I101:I102"/>
    <mergeCell ref="J101:J102"/>
    <mergeCell ref="K101:K102"/>
    <mergeCell ref="L101:L102"/>
    <mergeCell ref="M101:M102"/>
    <mergeCell ref="N101:N102"/>
    <mergeCell ref="B101:B102"/>
    <mergeCell ref="D101:D102"/>
    <mergeCell ref="E101:E102"/>
    <mergeCell ref="F101:F102"/>
    <mergeCell ref="G101:G102"/>
    <mergeCell ref="H101:H102"/>
    <mergeCell ref="B97:B98"/>
    <mergeCell ref="D97:D98"/>
    <mergeCell ref="E97:E98"/>
    <mergeCell ref="F97:F98"/>
    <mergeCell ref="G97:G98"/>
    <mergeCell ref="H97:H98"/>
    <mergeCell ref="P97:P98"/>
    <mergeCell ref="Q97:Q98"/>
    <mergeCell ref="I97:I98"/>
    <mergeCell ref="J97:J98"/>
    <mergeCell ref="K97:K98"/>
    <mergeCell ref="L97:L98"/>
    <mergeCell ref="M97:M98"/>
    <mergeCell ref="N97:N98"/>
    <mergeCell ref="Q69:Q70"/>
    <mergeCell ref="H69:H70"/>
    <mergeCell ref="I69:I70"/>
    <mergeCell ref="J69:J70"/>
    <mergeCell ref="K69:K70"/>
    <mergeCell ref="L69:L70"/>
    <mergeCell ref="M69:M70"/>
    <mergeCell ref="O69:O70"/>
    <mergeCell ref="P69:P70"/>
    <mergeCell ref="B69:B70"/>
    <mergeCell ref="C69:C70"/>
    <mergeCell ref="D69:D70"/>
    <mergeCell ref="E69:E70"/>
    <mergeCell ref="F69:F70"/>
    <mergeCell ref="G69:G70"/>
    <mergeCell ref="P47:P48"/>
    <mergeCell ref="Q47:Q48"/>
    <mergeCell ref="I47:I48"/>
    <mergeCell ref="J47:J48"/>
    <mergeCell ref="K47:K48"/>
    <mergeCell ref="L47:L48"/>
    <mergeCell ref="M47:M48"/>
    <mergeCell ref="N47:N48"/>
    <mergeCell ref="B47:B48"/>
    <mergeCell ref="D47:D48"/>
    <mergeCell ref="E47:E48"/>
    <mergeCell ref="F47:F48"/>
    <mergeCell ref="G47:G48"/>
    <mergeCell ref="H47:H48"/>
    <mergeCell ref="P38:P39"/>
    <mergeCell ref="Q38:Q39"/>
    <mergeCell ref="I38:I39"/>
    <mergeCell ref="H38:H39"/>
    <mergeCell ref="G38:G39"/>
    <mergeCell ref="F38:F39"/>
    <mergeCell ref="E38:E39"/>
    <mergeCell ref="B38:B39"/>
    <mergeCell ref="D38:D39"/>
    <mergeCell ref="L38:L39"/>
    <mergeCell ref="M38:M39"/>
    <mergeCell ref="N38:N39"/>
    <mergeCell ref="K38:K39"/>
    <mergeCell ref="J38:J39"/>
    <mergeCell ref="O14:O15"/>
    <mergeCell ref="Q14:Q15"/>
    <mergeCell ref="P14:P15"/>
    <mergeCell ref="N14:N15"/>
    <mergeCell ref="M14:M15"/>
    <mergeCell ref="L14:L15"/>
    <mergeCell ref="B10:M10"/>
    <mergeCell ref="B14:B15"/>
    <mergeCell ref="C14:C15"/>
    <mergeCell ref="J14:J15"/>
    <mergeCell ref="D14:I14"/>
    <mergeCell ref="K14:K15"/>
    <mergeCell ref="Q42:Q43"/>
    <mergeCell ref="J42:J43"/>
    <mergeCell ref="K42:K43"/>
    <mergeCell ref="L42:L43"/>
    <mergeCell ref="M42:M43"/>
    <mergeCell ref="N42:N43"/>
    <mergeCell ref="P42:P43"/>
    <mergeCell ref="I42:I43"/>
    <mergeCell ref="B42:B43"/>
    <mergeCell ref="D42:D43"/>
    <mergeCell ref="E42:E43"/>
    <mergeCell ref="F42:F43"/>
    <mergeCell ref="G42:G43"/>
    <mergeCell ref="H42:H43"/>
    <mergeCell ref="B45:B46"/>
    <mergeCell ref="D45:D46"/>
    <mergeCell ref="E45:E46"/>
    <mergeCell ref="F45:F46"/>
    <mergeCell ref="G45:G46"/>
    <mergeCell ref="H45:H46"/>
    <mergeCell ref="P45:P46"/>
    <mergeCell ref="Q45:Q46"/>
    <mergeCell ref="I45:I46"/>
    <mergeCell ref="J45:J46"/>
    <mergeCell ref="K45:K46"/>
    <mergeCell ref="L45:L46"/>
    <mergeCell ref="M45:M46"/>
    <mergeCell ref="N45:N46"/>
    <mergeCell ref="L73:L74"/>
    <mergeCell ref="M73:M74"/>
    <mergeCell ref="B73:B74"/>
    <mergeCell ref="C73:C74"/>
    <mergeCell ref="D73:D74"/>
    <mergeCell ref="E73:E74"/>
    <mergeCell ref="F73:F74"/>
    <mergeCell ref="G73:G74"/>
    <mergeCell ref="E85:E87"/>
    <mergeCell ref="D85:D87"/>
    <mergeCell ref="H73:H74"/>
    <mergeCell ref="I73:I74"/>
    <mergeCell ref="J73:J74"/>
    <mergeCell ref="K73:K74"/>
    <mergeCell ref="B85:B87"/>
    <mergeCell ref="N85:N87"/>
    <mergeCell ref="M85:M87"/>
    <mergeCell ref="L85:L87"/>
    <mergeCell ref="K85:K87"/>
    <mergeCell ref="J85:J87"/>
    <mergeCell ref="I85:I87"/>
    <mergeCell ref="H85:H87"/>
    <mergeCell ref="G85:G87"/>
    <mergeCell ref="F85:F87"/>
    <mergeCell ref="B108:B109"/>
    <mergeCell ref="D108:D109"/>
    <mergeCell ref="E108:E109"/>
    <mergeCell ref="F108:F109"/>
    <mergeCell ref="G108:G109"/>
    <mergeCell ref="H108:H109"/>
    <mergeCell ref="I108:I109"/>
    <mergeCell ref="J108:J109"/>
    <mergeCell ref="K108:K109"/>
    <mergeCell ref="L108:L109"/>
    <mergeCell ref="M108:M109"/>
    <mergeCell ref="N108:N109"/>
    <mergeCell ref="B135:B136"/>
    <mergeCell ref="D135:D136"/>
    <mergeCell ref="E135:E136"/>
    <mergeCell ref="F135:F136"/>
    <mergeCell ref="G135:G136"/>
    <mergeCell ref="H135:H136"/>
    <mergeCell ref="P135:P136"/>
    <mergeCell ref="Q135:Q136"/>
    <mergeCell ref="I135:I136"/>
    <mergeCell ref="J135:J136"/>
    <mergeCell ref="K135:K136"/>
    <mergeCell ref="L135:L136"/>
    <mergeCell ref="M135:M136"/>
    <mergeCell ref="N135:N136"/>
    <mergeCell ref="B141:B142"/>
    <mergeCell ref="D141:D142"/>
    <mergeCell ref="E141:E142"/>
    <mergeCell ref="F141:F142"/>
    <mergeCell ref="G141:G142"/>
    <mergeCell ref="H141:H142"/>
    <mergeCell ref="P141:P142"/>
    <mergeCell ref="Q141:Q142"/>
    <mergeCell ref="I141:I142"/>
    <mergeCell ref="J141:J142"/>
    <mergeCell ref="K141:K142"/>
    <mergeCell ref="L141:L142"/>
    <mergeCell ref="M141:M142"/>
    <mergeCell ref="N141:N142"/>
    <mergeCell ref="I160:I161"/>
    <mergeCell ref="J160:J161"/>
    <mergeCell ref="K160:K161"/>
    <mergeCell ref="B160:B161"/>
    <mergeCell ref="D160:D161"/>
    <mergeCell ref="E160:E161"/>
    <mergeCell ref="F160:F161"/>
    <mergeCell ref="G160:G161"/>
    <mergeCell ref="H160:H161"/>
    <mergeCell ref="I172:I173"/>
    <mergeCell ref="J172:J173"/>
    <mergeCell ref="K172:K173"/>
    <mergeCell ref="B172:B173"/>
    <mergeCell ref="D172:D173"/>
    <mergeCell ref="E172:E173"/>
    <mergeCell ref="F172:F173"/>
    <mergeCell ref="G172:G173"/>
    <mergeCell ref="H172:H173"/>
    <mergeCell ref="B198:B199"/>
    <mergeCell ref="D198:D199"/>
    <mergeCell ref="E198:E199"/>
    <mergeCell ref="F198:F199"/>
    <mergeCell ref="G198:G199"/>
    <mergeCell ref="H198:H199"/>
    <mergeCell ref="P198:P199"/>
    <mergeCell ref="Q198:Q199"/>
    <mergeCell ref="I198:I199"/>
    <mergeCell ref="J198:J199"/>
    <mergeCell ref="K198:K199"/>
    <mergeCell ref="L198:L199"/>
    <mergeCell ref="M198:M199"/>
    <mergeCell ref="N198:N199"/>
  </mergeCells>
  <printOptions horizontalCentered="1"/>
  <pageMargins left="0.2755905511811024" right="0.5511811023622047" top="0.2362204724409449" bottom="0.2755905511811024" header="0.15748031496062992" footer="0.15748031496062992"/>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Autonoma di Trento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PR01517</dc:creator>
  <cp:keywords/>
  <dc:description/>
  <cp:lastModifiedBy>Tabarelli Mariangela</cp:lastModifiedBy>
  <cp:lastPrinted>2014-08-13T13:16:47Z</cp:lastPrinted>
  <dcterms:created xsi:type="dcterms:W3CDTF">2011-02-15T14:26:22Z</dcterms:created>
  <dcterms:modified xsi:type="dcterms:W3CDTF">2023-03-14T09:26:34Z</dcterms:modified>
  <cp:category/>
  <cp:version/>
  <cp:contentType/>
  <cp:contentStatus/>
</cp:coreProperties>
</file>