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U:\TRASPARENZA_ANTICORRUZIONE\SOCIETA' TRASPARENTE\SITO\C_CONSULENTI E COLLABORATORI\Consulenze e incarichi di collaborazione\"/>
    </mc:Choice>
  </mc:AlternateContent>
  <xr:revisionPtr revIDLastSave="0" documentId="13_ncr:1_{C99924B1-1542-4086-B038-3E2192DB6F00}" xr6:coauthVersionLast="47" xr6:coauthVersionMax="47" xr10:uidLastSave="{00000000-0000-0000-0000-000000000000}"/>
  <bookViews>
    <workbookView xWindow="-120" yWindow="-120" windowWidth="29040" windowHeight="15840" xr2:uid="{00000000-000D-0000-FFFF-FFFF00000000}"/>
  </bookViews>
  <sheets>
    <sheet name="2023" sheetId="6" r:id="rId1"/>
    <sheet name="Foglio1" sheetId="5" r:id="rId2"/>
  </sheets>
  <definedNames>
    <definedName name="_xlnm.Print_Area" localSheetId="0">'2023'!$4:$15</definedName>
  </definedNames>
  <calcPr calcId="191029"/>
</workbook>
</file>

<file path=xl/calcChain.xml><?xml version="1.0" encoding="utf-8"?>
<calcChain xmlns="http://schemas.openxmlformats.org/spreadsheetml/2006/main">
  <c r="P177" i="6" l="1"/>
  <c r="P53" i="6"/>
  <c r="P95" i="6"/>
  <c r="P189" i="6"/>
  <c r="P149" i="6"/>
  <c r="P148" i="6"/>
  <c r="P119" i="6"/>
  <c r="P109" i="6"/>
  <c r="P78" i="6"/>
  <c r="P79" i="6"/>
  <c r="P102" i="6"/>
  <c r="P49" i="6"/>
  <c r="P16" i="6"/>
  <c r="P45" i="6"/>
  <c r="P46" i="6"/>
  <c r="P114" i="6"/>
  <c r="P112" i="6"/>
  <c r="P74" i="6"/>
  <c r="P165" i="6"/>
  <c r="P26" i="6"/>
  <c r="P80" i="6"/>
  <c r="P83" i="6"/>
  <c r="P146" i="6"/>
  <c r="P76" i="6"/>
  <c r="P33" i="6"/>
  <c r="P82" i="6"/>
  <c r="O119" i="6"/>
  <c r="P67" i="6"/>
  <c r="P54" i="6"/>
  <c r="P84" i="6"/>
  <c r="P43" i="6"/>
  <c r="P32" i="6"/>
  <c r="P62" i="6"/>
  <c r="Q112" i="6"/>
  <c r="P87" i="6"/>
  <c r="P89" i="6"/>
  <c r="P70" i="6"/>
  <c r="P42" i="6"/>
  <c r="P85" i="6"/>
  <c r="P63" i="6"/>
  <c r="P20" i="6"/>
  <c r="P59" i="6"/>
  <c r="P50" i="6"/>
  <c r="P22" i="6"/>
  <c r="P24" i="6"/>
  <c r="P23" i="6"/>
  <c r="P47" i="6"/>
  <c r="O33" i="6"/>
  <c r="P17" i="6"/>
</calcChain>
</file>

<file path=xl/sharedStrings.xml><?xml version="1.0" encoding="utf-8"?>
<sst xmlns="http://schemas.openxmlformats.org/spreadsheetml/2006/main" count="1037" uniqueCount="443">
  <si>
    <t>INCARICATO</t>
  </si>
  <si>
    <t>DATA
CONFERIMENTO
INCARICO</t>
  </si>
  <si>
    <r>
      <t xml:space="preserve">CORRISPETTIVO PREVISTO A CONTRATTO </t>
    </r>
    <r>
      <rPr>
        <sz val="10"/>
        <rFont val="Arial"/>
        <family val="2"/>
      </rPr>
      <t xml:space="preserve">(al netto di IVA e oneri sociali e fiscali) </t>
    </r>
  </si>
  <si>
    <t>TIPOLOGIA</t>
  </si>
  <si>
    <t>Collaborazione</t>
  </si>
  <si>
    <t>Rappresentanza in giudizio</t>
  </si>
  <si>
    <t>DATA FINE INCARICO</t>
  </si>
  <si>
    <t>EVENTUALI RIMBORSI</t>
  </si>
  <si>
    <t>Funzioni notarili</t>
  </si>
  <si>
    <t>Studio         Ricerca Consulenza</t>
  </si>
  <si>
    <t>ESTREMI ATTO DI INCARICO</t>
  </si>
  <si>
    <t>Formazione personale dipendente</t>
  </si>
  <si>
    <t>x</t>
  </si>
  <si>
    <t>RAGIONE DELL'INCARICO</t>
  </si>
  <si>
    <t>assenza personale con qualifica idonea</t>
  </si>
  <si>
    <t>mancanza di competenze sufficientemente specializzate</t>
  </si>
  <si>
    <t>L.P. 23/1990 - art. 39 sexies</t>
  </si>
  <si>
    <t>L.P. 04/2014 - art. 2</t>
  </si>
  <si>
    <t>Incarichi professionali</t>
  </si>
  <si>
    <t>PROCEDURA PER AFFIDAMENTO</t>
  </si>
  <si>
    <t>incarico diretto</t>
  </si>
  <si>
    <t>risorse insufficienti</t>
  </si>
  <si>
    <t>A conclusione lavori</t>
  </si>
  <si>
    <t>CRISTOFORETTI CLAUDIO</t>
  </si>
  <si>
    <t>confronto concorrenziale</t>
  </si>
  <si>
    <t>DELTA INFORMATICA</t>
  </si>
  <si>
    <t>Conferimento incarico per realizzazione modello di analisi dati tramite Qlink Sense- INTEGRAZIONE incarico di data 06/03/2017 prot. n. 000425-17PA_VARIE</t>
  </si>
  <si>
    <t>0002343-17 PA_VARIE</t>
  </si>
  <si>
    <t>DATA PRIMA PUBBLICAZIONE: 23/12/2016</t>
  </si>
  <si>
    <t>DEGASPERI STEFANO</t>
  </si>
  <si>
    <t>Conferimento incarico professionale per la redazione del progetto strutturale e l’attività di Coordinamento della sicurezza in fase di progettazione per il progetto di demolizione e ricostruzione del capannone in Località Giaroni p.ed. 396 in C.C. San Michele all’Adige (TN)</t>
  </si>
  <si>
    <t>0000287-18 PA_I042_06</t>
  </si>
  <si>
    <t>MAGOTTI GIORGIO</t>
  </si>
  <si>
    <t>Conferimento incarico professionale per la Progettazione preliminare, definitiva, esecutiva delle opere edili comprensiva di relazione acustica per la demolizione e ricostruzione del capannone in Località Giaroni p.ed. 396 in C.C. San Michele all’Adige (TN)</t>
  </si>
  <si>
    <t>0000324-18 PA_I042_06</t>
  </si>
  <si>
    <t>Conferimento incarico professionale per la Progettazione definitiva ed esecutiva degli impianti tecnologici termico-idraulico-elettrico comprensiva di relazione energetica per la demolizione e ricostruzione del capannone in Località Giaroni p.ed. 396 in C.C. San Michele all’Adige (TN)</t>
  </si>
  <si>
    <t>0000350-18 PA_I042_06</t>
  </si>
  <si>
    <t>QSA CONSULTING</t>
  </si>
  <si>
    <t>Conferimento d’urgenza di incarico professionale per l’attività di consulenza tecnica in materia di salute e sicurezza e in materia antincendio ai sensi del D.Lgs.81/2008 e del D.M. 151/11 per l’edificio “EX Istituto scolastico Maria Bambina” p.ed. 1714 in C.C. Trento</t>
  </si>
  <si>
    <t>0001790-17PA_L378_20</t>
  </si>
  <si>
    <t>STUDIO TECNICO ASSOCIATO CR</t>
  </si>
  <si>
    <t>0002074-17 PA_F187_01</t>
  </si>
  <si>
    <t>a collaudo avvenuto</t>
  </si>
  <si>
    <t xml:space="preserve">CORRISPETTIVO PAGATO </t>
  </si>
  <si>
    <t>Conferimento incarico professionale per Coordinatore Sicurezza in fase  di progettazione ed esecuzione per l'intervento di adeguamento dell'immobile p.ed. 1767 in C.C. Predazzo</t>
  </si>
  <si>
    <t>LUTZEMBERGER MARCO</t>
  </si>
  <si>
    <t xml:space="preserve">Conferimento di incarico professionale per redazione di progetto preliminare ed esecutivo, relazioni tecniche, rilievo del fabbricato, particolari costruttivi, computo metrico estimativo, elenco prezzi, richiesta offerta, Direzione Lavori, assistenza al collaudo per gli interventi afferenti la p.ed. 510 in C.C. Mezzolombardo (TN) </t>
  </si>
  <si>
    <t>0000844-18 PA_F187_01</t>
  </si>
  <si>
    <t>31.05.2018  - Collaudo avvenuto</t>
  </si>
  <si>
    <t>NICHELATTI OSCAR</t>
  </si>
  <si>
    <t>come da indicaizoni PAT ai sensi dell'art. 24 L.P. 26/93</t>
  </si>
  <si>
    <t>0001913-18 PA_H330_05</t>
  </si>
  <si>
    <t>Progetto di Ampliamento del Polo Fieristico e Palasport di Riva del Garda – Integrazione alla Convenzione di data 19.02.2010 e successive modificazioni:variante opere per Parcheggio MM e aggiornamento documentazione progettuale esecutiva consegnata ai nuovi prezzari 2018 per progetto Parcheggio MM e Nuova Cabina Enel</t>
  </si>
  <si>
    <t>0001914-18 PA_H330_01</t>
  </si>
  <si>
    <t>Conferimento incarico professionale per suddivisione in due stralci distinti della progettazione definitiva ed esecutiva e Coordinamento della Sicurezza in fase di Progettazione degli interventi di Scavo Archeologico tra nuovo Padiglione G della Fiera e nuovo Palasport coordinamento della Sicurezza in fase di Esecuzione e Direzione Lavori per il solo Palasport – INTEGRAZIONE PER AGGIORNAMENTO PREZZI 2018</t>
  </si>
  <si>
    <r>
      <t xml:space="preserve">GB &amp; ASSOCIATI </t>
    </r>
    <r>
      <rPr>
        <i/>
        <sz val="11"/>
        <rFont val="Arial"/>
        <family val="2"/>
      </rPr>
      <t>(Lorenzo Bendinelli)</t>
    </r>
  </si>
  <si>
    <t xml:space="preserve">BERTOLANI ROBERTA </t>
  </si>
  <si>
    <t>Incarico professionale per formazione aziendale nel settore della contrattualistica pubblica</t>
  </si>
  <si>
    <t>0002357-18 PA_VARIE</t>
  </si>
  <si>
    <t>0002883-18 PA_L378_19</t>
  </si>
  <si>
    <t xml:space="preserve">Conferimento incarico professionale per la variazione tavolare e catastale della p.ed. 5063, p.t. 8972 (sede societaria) in C.C. Trento </t>
  </si>
  <si>
    <t>STUDIO TECNICO ASSOCIATO CARLI RONCADOR CARLI</t>
  </si>
  <si>
    <t>A sentenza o atto equipollente</t>
  </si>
  <si>
    <t>X</t>
  </si>
  <si>
    <r>
      <rPr>
        <b/>
        <u/>
        <sz val="11"/>
        <rFont val="Arial"/>
        <family val="2"/>
      </rPr>
      <t>ELENCO DATI IN ADEMPIMENTO DELLE SEGUENTI NORMATIVE</t>
    </r>
    <r>
      <rPr>
        <b/>
        <sz val="11"/>
        <rFont val="Arial"/>
        <family val="2"/>
      </rPr>
      <t>:</t>
    </r>
  </si>
  <si>
    <r>
      <t xml:space="preserve">D.Lgs. 33/2013 e ss.mm. - art. 15-bis </t>
    </r>
    <r>
      <rPr>
        <u/>
        <sz val="11"/>
        <rFont val="Arial"/>
        <family val="2"/>
      </rPr>
      <t>(N.B.: per gli INCARICHI PROFESSIONALI antecedenti il 23/12/2016, data di entrata in vigore dell'obbligo di pubblicazione, si rimanda a quanto riportato nella sezione "Bandi di gara e contratti")</t>
    </r>
  </si>
  <si>
    <t>0001514-16PA_H018_03</t>
  </si>
  <si>
    <t>STUCCHI LUIGI</t>
  </si>
  <si>
    <t>Conferimento incarico professionale per collaudo tecnico amministrativo in corso d’opera inerente i lavori di realizzazione della nuova sede della APPM in via Manzoni a Trento</t>
  </si>
  <si>
    <t>0000502-19 PA_L378_01</t>
  </si>
  <si>
    <t>HELIOPOLIS 21 ARCHITETTI ASSOCIATI</t>
  </si>
  <si>
    <t xml:space="preserve">Conferimento incarico professionale per Coordinamento della Sicurezza in fase di Esecuzione, Direzione dei Lavori e Contabilità per gli interventi di Scavo Archeologico presso il nuovo Padiglione G della Fiera di Riva del Garda. </t>
  </si>
  <si>
    <t>0000595-19 PA_H330_01</t>
  </si>
  <si>
    <t>termine procedimento giudiziario al primo grado</t>
  </si>
  <si>
    <t>0000898 A</t>
  </si>
  <si>
    <t>Conferimento incarico professionale per assistenza giudiziale riferita all'avviso di accertamento n. T2A03SX02327/2018 notificato da Agenzia delle Entrate - Direzione Provinciale di Trento - relativamente al periodo d'imposta 2013.</t>
  </si>
  <si>
    <t>GIOVANARDI ANDREA</t>
  </si>
  <si>
    <t>SANTI RICCARDO</t>
  </si>
  <si>
    <t>Oneri riflessi</t>
  </si>
  <si>
    <t>0001531 A</t>
  </si>
  <si>
    <t xml:space="preserve">Conferimento incarico professionale per collaudo tecnico amministrativo inerente i lavori di adeguamento porzione est immobile p.ed. 1714 C.C. Trento, ex Convento Maria Bambina </t>
  </si>
  <si>
    <t>PILATI MARCELLO</t>
  </si>
  <si>
    <t>come da convenzione operativa con APSS di data  03/2016</t>
  </si>
  <si>
    <t>CRISTOFORI VITTORIO</t>
  </si>
  <si>
    <t>Conferimento incarico professionale per collaudo tecnico amministrativo inerente i lavori di adeguamento del capannone ex Alpefrutta a magazzino funzionale al Servizio Gestione Strade e al S.O.V.A della PAT sito in via del Rastel a San Cristoforo (Pergine Vasugana) – pp.ed. 437 347 e p.f. 259/1 C.C. Ischia</t>
  </si>
  <si>
    <t>0001818 A</t>
  </si>
  <si>
    <t>ANDERLE GIANCARLO</t>
  </si>
  <si>
    <t>Incarico per collaudo tecnico amministrativo inerente i lavori di ristrutturazione-restauro del maso e di costruzione di un nuovo capannone in località Maso delle Part a servizio della fondazione E. Mach in località Maso delle Part, p.ed. 498/1 in C.C. Mezzolombardo.</t>
  </si>
  <si>
    <t>0001862A</t>
  </si>
  <si>
    <t xml:space="preserve">Incarico di Direttore Lavori impianti elettrici per lavori di adeguamento del capannone ex Alpefrutta a magazzino funzionale al servizio gestione strade e al S.O.V.A. della PAT – via del Rastel San Cristoforo (Pergine Valsugana) ped 437-347 e pf 259/1 cc Ischia </t>
  </si>
  <si>
    <t>60 giorni dalla fine dei lavori</t>
  </si>
  <si>
    <t>PAOLAZZI DIEGO</t>
  </si>
  <si>
    <t>HENTSCHEL CHRISTIAN</t>
  </si>
  <si>
    <t>Conferimento incarico professionale per Direttore operativo geologo per l'esecuzione di lavori di "Adeguamento del capannone ex Alpefrutta a magazzino funzionale al servizio gestione strade e al S.O.V.A. della PAT - via del Rastel San Cristoforo Pergine Valsugana</t>
  </si>
  <si>
    <t>Conferimento di incarico professionale per collaudo statico nei  lavori di "Adeguamento del capannone ex Alpefrutta a magazzino funzionale al servizio gestione strade e al S.O.V.A. della PAT - via del Rastel San Cristoforo Pergine Valsugana</t>
  </si>
  <si>
    <t>Conferimento incarico professionale per direzione lavori impianto termoidraulico  per l'esecuzione di lavori di "Adeguamento del capannone ex Alpefrutta a magazzino funzionale al servizio gestione strade e al S.O.V.A. della PAT - via del Rastel San Cristoforo Pergine Valsugana</t>
  </si>
  <si>
    <t>MAGRONE MICHELE</t>
  </si>
  <si>
    <t xml:space="preserve">Conferimento incarico professionale per stesura APE per immobile Ex Alpefrutta sito in Pergine Valsugana </t>
  </si>
  <si>
    <t>BOMBARDELLI ERINO</t>
  </si>
  <si>
    <t>Conferimento incarico professionale per direzione lavori strutture  nell'esecuzione di lavori di "Adeguamento del capannone ex Alpefrutta a magazzino funzionale al servizio gestione strade e al S.O.V.A. della PAT - via del Rastel San Cristoforo Pergine Valsugana</t>
  </si>
  <si>
    <t>FOLLADOR MARGHERITA</t>
  </si>
  <si>
    <t>Conferimento incarico professionale per Direttore operativo edile e contabilità  nell'esecuzione di lavori di "Adeguamento del capannone ex Alpefrutta a magazzino funzionale al servizio gestione strade e al S.O.V.A. della PAT - via del Rastel San Cristoforo Pergine Valsugana</t>
  </si>
  <si>
    <t>Conferimento di incarico professionale per la redazione della relazione idrogeologica inerente l’intervento di scarico reti acque bianche e nere e relativa Direzione Operativa, nell’ambito dei lavori di realizzazione della nuova sede del Centro di Salute mentale presso Ex Istituto scolastico Maria Bambina p.ed. 1714 in C.C. Trento</t>
  </si>
  <si>
    <t>0002200A</t>
  </si>
  <si>
    <t>fine lavori</t>
  </si>
  <si>
    <t>IURE SRL</t>
  </si>
  <si>
    <t>Conferimento incarico professionale per assistenza al RUP, superivsione e coordinamento della D.L e CSE durante i lavori al Polo Fieristico, Padiglione G e nuovo Palasport di Riva del Garda</t>
  </si>
  <si>
    <t>ROSSI CORRADO</t>
  </si>
  <si>
    <t>Conferimento incarico professionale per assistenza al RUP, superivsione e coordinamento della D.L e CSE durante i lavori al Palacongressi e tatro a Riva del Garda</t>
  </si>
  <si>
    <t>STUDIO KOMPAS S.R.L.S</t>
  </si>
  <si>
    <t>0002440A</t>
  </si>
  <si>
    <t>Conferimento di incarico professionale di assistenza giudiziale per accertamento tecnico preventivo relativo ai danni ad immobile Muse di Trento</t>
  </si>
  <si>
    <t>0002528A</t>
  </si>
  <si>
    <t>Incarico professionale per predisposizione Attestato Prestazione Energetica di un nuovo capannone a servizio della fondazione E. Mach in località Maso delle Part p.ed. 498/1 in c.c. di Mezzolombardo.</t>
  </si>
  <si>
    <t>MORANDINI MICHELE</t>
  </si>
  <si>
    <t>STUDIO LEGALE FINOCCHIARO FORMENTIN SARACCO E ASSOCIATI</t>
  </si>
  <si>
    <t>Conferimento incarico  per assistenza legale sopra soglia in materia di diritto amministrativo</t>
  </si>
  <si>
    <t>Conferimento incarico per formazione dipendenti sulla sicurezza nell'ambito dei cantierei pubblici</t>
  </si>
  <si>
    <t>SEIDUESEI Org S.r.L</t>
  </si>
  <si>
    <t>Conferimento incarico  per servizio di adeguamento della documentazione in materia di privacy alla normativa vigente - regolamento (UE) n. 2016/679 (GDPR) - e di consulenza manutenzione periodica</t>
  </si>
  <si>
    <t>VERONESI IVAN</t>
  </si>
  <si>
    <t>Conferimento incarico professionale di Coordinatore per la sicurezza in fase di esecuzione per l’esecuzione dell’opera di “cambio di destinazione d’uso da appartamento ad ufficio del Consiglio Provinciale dell’appartamento sito al IV e V piano di Palazzo Nicolodi p.ed. 833/2 p.m. 1 sub. 12 C.C. in Trento”.</t>
  </si>
  <si>
    <t>VISINTAINER LORENZA</t>
  </si>
  <si>
    <t>Conferimento incarico professionale per  la redazione dell’Attestato di Prestazione Energetica – APE – per l’esecuzione dell’opera di “cambio di destinazione d’uso da appartamento ad ufficio del Consiglio Provinciale dell’appartamento sito al IV e V piano di Palazzo Nicolodi p.ed. 833/2 p.m. 1 sub. 12 C.C. in Trento”.</t>
  </si>
  <si>
    <t>MARZARI ACHILLE</t>
  </si>
  <si>
    <t>Conferimento incarico professionale di Direttore Lavori per l’esecuzione dell’opera di “cambio di destinazione d’uso da appartamento ad ufficio del Consiglio Provinciale dell’appartamento sito al IV e V piano di Palazzo Nicolodi p.ed. 833/2 p.m. 1 sub. 12 C.C. in Trento</t>
  </si>
  <si>
    <t>Incarico professionale di Collaudo Statico (D.P.R. 380/01 art. 67) inerente ai lavori di “ristrutturazione – restauro del Maso e di costruzione di un nuovo capannone in località Maso delle Part a servizio della Fondazione E. Mach, in località Maso delle Part, p.ed. 498/1 in C.C. Mezzolombardo”.</t>
  </si>
  <si>
    <t>TIEFENTHALER MASSIMO</t>
  </si>
  <si>
    <t>CIOLA EMANUELE</t>
  </si>
  <si>
    <t>Termine procedimento</t>
  </si>
  <si>
    <t>Eventuale success fee</t>
  </si>
  <si>
    <t>Fase stragiudiziale</t>
  </si>
  <si>
    <t>0000725A</t>
  </si>
  <si>
    <t>Conferimento incarico professionale per assistenza giudiziale riferita all'avviso di accertamento n. T2A03SX01815/2019 notificato da Agenzia delle Entrate - Direzione Provinciale di Trento - relativamente al periodo d'imposta 2014.</t>
  </si>
  <si>
    <t>Incarico sospeso</t>
  </si>
  <si>
    <t>SALVATI SARA</t>
  </si>
  <si>
    <t>Incarico professionale di Coordinatore per la sicurezza in fase di esecuzione nell'ambito dei lavori di adeguamento capannone "Ex Alpefrutta"</t>
  </si>
  <si>
    <t>Confronto concorrenziale</t>
  </si>
  <si>
    <t>0000961A</t>
  </si>
  <si>
    <t>31.01.2021</t>
  </si>
  <si>
    <r>
      <t>STUDIO DI INGEGNERIA BURLI GENONI ASSOCIATI (</t>
    </r>
    <r>
      <rPr>
        <i/>
        <sz val="11"/>
        <rFont val="Arial"/>
        <family val="2"/>
      </rPr>
      <t>Gianni Burli)</t>
    </r>
  </si>
  <si>
    <r>
      <t xml:space="preserve">Conferimento incarico professionale per </t>
    </r>
    <r>
      <rPr>
        <sz val="11"/>
        <color indexed="8"/>
        <rFont val="Arial"/>
        <family val="2"/>
      </rPr>
      <t>progettazione definitiva ed esecutiva della nuova centrale termica dell’Ex Convento Maria Bambina, sito in via Borsieri a Trento</t>
    </r>
  </si>
  <si>
    <t>MICHELETTI CESARE</t>
  </si>
  <si>
    <t>MARCHI PAOLO</t>
  </si>
  <si>
    <t>Incarico professionale per la redazione di relazione idrogeologica  e supporto geologico durante i lavori di ampliamento del Palacongressi e nuovo teatro in Riva del Garda</t>
  </si>
  <si>
    <t>Conferimento incarico professionale per la redazione della certificazione di conformità di edifici esistenti o dichiarazione di agibilità ed allegati necessari per la p.ed. 510 in C.C. Mezzolombardo (TN)</t>
  </si>
  <si>
    <t>CAVALIERI MARCO</t>
  </si>
  <si>
    <t>Conferimento incarico di Collaudatore Statico in corso d'opera nell'ambito dei lavori di "Ampliamento del Polo Congressuale di Riva del Garda Opera 1"</t>
  </si>
  <si>
    <t xml:space="preserve">A conclusione lavori </t>
  </si>
  <si>
    <t>PAES ENGINEERING SRL</t>
  </si>
  <si>
    <t>Conferimento incarico per redazione APE - Attestato Prestazione Energetica - Palacongressi Riva del Garda</t>
  </si>
  <si>
    <t>FARINA STEFANO</t>
  </si>
  <si>
    <t>COSER MASSIMILIANO</t>
  </si>
  <si>
    <t>BIO ENGINEERING SRL</t>
  </si>
  <si>
    <t>Incarico professionale per redazione del progetto dell’impianto di illuminazione esterna dello stabilimento denominato Levico Acque a Levico</t>
  </si>
  <si>
    <t>0002622A</t>
  </si>
  <si>
    <t xml:space="preserve">Conferimento incarico professionale per collaudo tecnico amministrativo in corso d’opera per i lavori di “Ampliamento del Polo Congressuale in Riva del Garda </t>
  </si>
  <si>
    <t>SIMONETTI PAOLO</t>
  </si>
  <si>
    <t>Conferimento incarico professionale per Direttore operativo strutture, ispettore di cantiere, misura e contabilità lavori e assistenza opere edili nell’ambito dei lavori di “Riqualificazione del complesso delle Terme di Garniga</t>
  </si>
  <si>
    <t>BOLEGO FILIBERTO</t>
  </si>
  <si>
    <t>Conferimento incarico professionale per collaudo tecnico amministrativo in corso d’opera per i lavori di “Riqualificazione complesso delle Terme di Garniga” (TN)</t>
  </si>
  <si>
    <t>come da indicazIoni PAT ai sensi dell'art. 24 L.P. 26/93</t>
  </si>
  <si>
    <t>0002816A</t>
  </si>
  <si>
    <t>VIOLA ALESSANDRA</t>
  </si>
  <si>
    <t>Conferimento incarico professionale per il servizio di valutazione del Piano Family nella fase di Mantenimento della certificazione Family Audit.</t>
  </si>
  <si>
    <t>0002899A</t>
  </si>
  <si>
    <r>
      <t xml:space="preserve">T.E.S.I. ENGINEERING SRL </t>
    </r>
    <r>
      <rPr>
        <i/>
        <sz val="11"/>
        <rFont val="Arial"/>
        <family val="2"/>
      </rPr>
      <t>(Lorenzo Strauss)</t>
    </r>
  </si>
  <si>
    <t>Incarico professionale di direttore operativo, ispettore di cantiere, assistenza al collaudo impianti, predisposizione pratiche antincendio nell’ambito dei lavori di “riqualificazione del complesso delle Terme di Garniga” (TN)</t>
  </si>
  <si>
    <t>Risorse insufficienti</t>
  </si>
  <si>
    <t xml:space="preserve">STUDIO TECNICO ASSOCIATO GEOM. ARMANDO E RICCARDO VAIA </t>
  </si>
  <si>
    <t>Conferimento incarico professionale per servizi di rilievo, restituzione dati, redazione di piano divisionale e accatastamento della p.ed. 997/1 in C.C. Cavalese</t>
  </si>
  <si>
    <t>0000220-18 PA_C372_05</t>
  </si>
  <si>
    <r>
      <t xml:space="preserve">Studio Associato Geologia Applicata </t>
    </r>
    <r>
      <rPr>
        <i/>
        <sz val="11"/>
        <rFont val="Arial"/>
        <family val="2"/>
      </rPr>
      <t>(Dott. Geol. Lorenzo Cadrobbi)</t>
    </r>
  </si>
  <si>
    <t>0000239A</t>
  </si>
  <si>
    <t>Conferimento di incarico professionale per progettazione impianti tecnologici per adeguamento impianto antincendio con installazione impianto di accumulo e riserva acqua c/o scuola sita in edificio Ex Maria Bambina in Trento. 2 ^ integrazione</t>
  </si>
  <si>
    <t>STUDIO GB TECNICI ASSOCIATI</t>
  </si>
  <si>
    <t>0000249A</t>
  </si>
  <si>
    <t>Conferimento incarico professionale per assistenza giudiziale riferita all’avviso di accertamento n. T2A03MB01011/2020 notificato da Agenzia delle Entrate - Direzione Provinciale di Trento – relativamente al periodo d’imposta 2015.</t>
  </si>
  <si>
    <t>Conferimento incarico professionale per Coordinatore della Sicurezza in fase di progettazione e in fase di esecuzione relativo alla sostituzione delle caldaie nella centrale termica esistente presso la p.ed. 1714 C.C. Trento, ex Convento Suore Maria Bambina</t>
  </si>
  <si>
    <r>
      <t>STUDIO DI INGEGNERIA BURLI GENONI ASSOCIATI (ing.</t>
    </r>
    <r>
      <rPr>
        <i/>
        <sz val="11"/>
        <rFont val="Arial"/>
        <family val="2"/>
      </rPr>
      <t xml:space="preserve"> Genoni)</t>
    </r>
  </si>
  <si>
    <t>31.12.2021</t>
  </si>
  <si>
    <t>Conferimento incarico professionale di Direttore Lavori e contabilità lavori collegati alla sostituzione delle caldaie nella centrale termica esistente presso la p.ed. 1714 C.C. Trento, ex Convento Suore Maria Bambina</t>
  </si>
  <si>
    <r>
      <t>STUDIO DI INGEGNERIA BURLI GENONI ASSOCIATI (ing.</t>
    </r>
    <r>
      <rPr>
        <i/>
        <sz val="11"/>
        <rFont val="Arial"/>
        <family val="2"/>
      </rPr>
      <t xml:space="preserve"> Burli)</t>
    </r>
  </si>
  <si>
    <t>SANTINI STEFANO</t>
  </si>
  <si>
    <t>incarico di consulenza ambientale inerente alla gestione di terre e rocce nei cantieri dell’Area “BALTERA” in C.C. Riva del Garda.</t>
  </si>
  <si>
    <t>ZULBERTI  DARIO</t>
  </si>
  <si>
    <t>Conferimento di incarico professionale per la redazione dell’attestato di prestazione energetica - APE della p.ed. 1714 C.C. Trento e revisione a seguito cambio caldaie e accatastamento edificio.</t>
  </si>
  <si>
    <t>31/03/2021/ fine lavori</t>
  </si>
  <si>
    <t xml:space="preserve">BETTI TONINI FLAVIA </t>
  </si>
  <si>
    <t>Affidamento dell’incarico di aggiornamento del Modello organizzativo ex D.Lgs 231/2001.</t>
  </si>
  <si>
    <t>Conferiento incarico professionale per supporto operativo biennale in materia di applicazione articolo 26  D.Lgs. 81/2008 e s.m.i. per attività connesse ad edifici gestiti da Patrimonio del Trentino S.p.A</t>
  </si>
  <si>
    <t>Esecuzione Delibera CDA</t>
  </si>
  <si>
    <t>Assenza personale con qualifica idonea</t>
  </si>
  <si>
    <r>
      <t>STUDIO LEGALE BIAGINI CARLIN (</t>
    </r>
    <r>
      <rPr>
        <i/>
        <sz val="11"/>
        <rFont val="Arial"/>
        <family val="2"/>
      </rPr>
      <t>Avv. Alessandra Carlin</t>
    </r>
    <r>
      <rPr>
        <sz val="11"/>
        <rFont val="Arial"/>
        <family val="2"/>
      </rPr>
      <t>)</t>
    </r>
  </si>
  <si>
    <t>Conferimento incarico professionale per l’assistenza e patrocinio legale per la proposizione di un sequestro liberatorio nell’ambito del Concordato Preventivo dell’impresa ICES Costruzioni.</t>
  </si>
  <si>
    <t>0000909A</t>
  </si>
  <si>
    <t>A collaudo avvenuto</t>
  </si>
  <si>
    <t>risorse insufficienti e mancanza di competenze sufficientemente specializzate</t>
  </si>
  <si>
    <t>Incarico di Collaudatore Statico per l'ampliamento del Polo Fieristico di Riva del Garda - loc. Baltera (TN)</t>
  </si>
  <si>
    <r>
      <t xml:space="preserve">STUDIO MG+R </t>
    </r>
    <r>
      <rPr>
        <i/>
        <sz val="11"/>
        <rFont val="Arial"/>
        <family val="2"/>
      </rPr>
      <t>(Misdaris Francesco)</t>
    </r>
  </si>
  <si>
    <t>0001175A</t>
  </si>
  <si>
    <t>Incarico di consulenza ambientale inerente alla gestione di terre e rocce nei cantieri dell’Area “BALTERA” in C.C. Riva del Garda. INTEGRAZIONE</t>
  </si>
  <si>
    <t>SCALET FEDERICO</t>
  </si>
  <si>
    <t>Incarico professionale di Coordinatore per la Sicurezza in fase di Esecuzione (D.Lgs. 81/2008) dei due lotti funzionali (lotto esecutivo 1 area infopoint - lotto esecutivo 2 area giochi). Riqualificazione dell’area sita a Passo Rolle, contraddistinta dalla p.ed. 422/6, dalle p.f. 1987/37, p.f. 1987/38, p.f. 1987/34.</t>
  </si>
  <si>
    <t>STUDIO ASSOCIATOPROGETTAZIONE INTEGRATA (Gasperetti Sergio)</t>
  </si>
  <si>
    <t>Incarico professionale per collaudatore statico dei due lotti funzionali (lotto esecutivo 1 area infopoint e lotto esecutivo 2 area giochi) che comprende la verifica ed il collaudo delle strutture in c.a., legno e metallo. Riqualificazione dell’area sita a Passo Rolle, contraddistinta dalla p.ed. 422/6, dalle p.f. 1987/37, p.f. 1987/38, p.f. 1987/34.</t>
  </si>
  <si>
    <t>Incarico professionale per direzione lavori, misura e contabilità dei due lotti funzionali (lotto esecutivo 1 area infopoint e lotto esecutivo 2 area giochi). Riqualificazione dell’area sita a Passo Rolle, contraddistinta dalla p.ed. 422/6, dalle p.f. 1987/37, p.f. 1987/38, p.f. 1987/34.</t>
  </si>
  <si>
    <t>BENATTI GIULIA</t>
  </si>
  <si>
    <t>Incarico di certificatore energetico per i lavori di realizzazione del nuovo Palasport sito in C.C. Riva del Garda (TN), Località Baltera</t>
  </si>
  <si>
    <t>Conferimento incarico professionale per collaudo tecnico amministrativo in corso d’opera inerente ai lavori di realizzazione della nuova sede della APPM in via Manzoni a Trento. Rideterminazione incarico.</t>
  </si>
  <si>
    <t>0002214A</t>
  </si>
  <si>
    <t>ARTICO ITALO</t>
  </si>
  <si>
    <t>Conferimento incarico professionale per collaudo tecnico amministrativo in corso d’opera per i lavori di “Ampliamento del Polo fieristico situato nel Comune di Riva del Garda loc. Baltera”.</t>
  </si>
  <si>
    <t>0002245A</t>
  </si>
  <si>
    <t>Incarico di progettazione preliminare, definitiva ed esecutiva dell’impianto di climatizzazione presso l’immobile denominato Palazzo Nicolodi sito in Trento, successiva direzione lavori e contabilità. RIDETERMINAZIONE ONORARIO.</t>
  </si>
  <si>
    <t>0002395A</t>
  </si>
  <si>
    <t>terminato</t>
  </si>
  <si>
    <t>SVALDI ALESSANDRO</t>
  </si>
  <si>
    <t>Incarico professionale di progettazione preliminare, definitiva, esecutiva, coordinatore della sicurezza in fase di progettazione ed esecuzione e direzione lavori, comprensivo della pratica edilizia, “Valutazione progetto e S.C.I.A.” per attività soggetta ai controlli ai sensi del D.P.R. 151/201 per l’adeguamento antincendio dei locali al 1° piano dell’immobile individuato dalla p.ed. 317 in C.C. Vezzano a Trento.</t>
  </si>
  <si>
    <t>MATTOLIN PAOLA</t>
  </si>
  <si>
    <t>Incarico professionale per collaudo tecnico amministrativo in corso d’opera per i lavori del “Nuovo palasport situato nel Comune di Riva del Garda loc. Baltera”.</t>
  </si>
  <si>
    <t>0002883A</t>
  </si>
  <si>
    <t>Incarico professionale per redazione di documentazione per RFI relativa ai lavori presso immobile Levico Acque</t>
  </si>
  <si>
    <t>SEGATA CORRADO</t>
  </si>
  <si>
    <t>Affidamento dell’incarico professionale di Collaudatore Statico dei lavori di Realizzazione di un nuovo Palasport situato nel Comune di Riva del Garda (TN) – LOC. BALTERA</t>
  </si>
  <si>
    <t>SAIA DAVIDE</t>
  </si>
  <si>
    <t>Incarico di Coordinatore della Sicurezza in fase di   progettazione e di esecuzione nell’ambito dei lavori relativi alla posa di ponteggi presso l’immobile Villa Flora a Roncegno (TN).</t>
  </si>
  <si>
    <r>
      <t>STUDIO ASSOCIATO PROGETTAZIONE INTEGRATA</t>
    </r>
    <r>
      <rPr>
        <i/>
        <sz val="11"/>
        <rFont val="Arial"/>
        <family val="2"/>
      </rPr>
      <t xml:space="preserve"> (Ing. Sergio Gasperetti)</t>
    </r>
  </si>
  <si>
    <t>Incarico professionale di Coordinatore per la sicurezza in fase di progettazione e di  esecuzione durante i lavori di riparazione delle infiltrazioni nelle vasche esterne  dell’immobile MUSE di Trento.</t>
  </si>
  <si>
    <t>0003216A</t>
  </si>
  <si>
    <t>T&amp;D Ingegneri associati</t>
  </si>
  <si>
    <t>Incarico professionale di Direzione dei Lavori per i lavori di “Ristrutturazione restauro del maso e di costruzione di un nuovo capannone a servizio della fondazione E. Mach in localita’ Maso delle Part p.ed. 498/1 in c.c. di Mezzolombardo”. INTEGRAZIONE</t>
  </si>
  <si>
    <t>0003268A</t>
  </si>
  <si>
    <t>PIUARCH SRL</t>
  </si>
  <si>
    <t>Incarico di redazione del progetto preliminare, definitivo ed esecutivo, coordinamento della sicurezza in fase di progettazione ed esecuzione dei lavori, direzione lavori, misura e contabilità dei lavori e prestazioni accessorie relative al complesso da realizzarsi nel novero del Polo Congressulae di Riva del Garda</t>
  </si>
  <si>
    <t>100/11</t>
  </si>
  <si>
    <t>concorso di progettazione internazionale</t>
  </si>
  <si>
    <t>TOMAZZONI STEFANO</t>
  </si>
  <si>
    <t>Conferimento incarico per assistenza fiscale e amministrativa in favore di Patrimonio del Trentino S.p.A. per il periodo 1.1 – 31.12.2022, con possibilità di rinnovo per ulteriori due anni.</t>
  </si>
  <si>
    <r>
      <t xml:space="preserve">TEC.S.A. STUDIO ASSOCIATO DI INGEGNERIA </t>
    </r>
    <r>
      <rPr>
        <i/>
        <sz val="11"/>
        <rFont val="Arial"/>
        <family val="2"/>
      </rPr>
      <t>(ing. Luca Nadalini)</t>
    </r>
  </si>
  <si>
    <t>Incarico di progettazione definitiva ed esecutiva e Direzione Lavori relativa ai lavori di copertura della zona rifiuti e delle pensiline dell’immobile denominato Casa Maurizio in C.C. Trento.</t>
  </si>
  <si>
    <t>Incarico di Coordinatore della Sicurezza in fase di   progettazione e di esecuzione nell’ambito dei lavori relativi alla posa di ponteggi presso l’immobile Villa Flora a Roncegno (TN). INTEGRAZIONE</t>
  </si>
  <si>
    <t>0000925A</t>
  </si>
  <si>
    <r>
      <t xml:space="preserve">STUDIO LEGALE ASSOCIATO LUONGO, SARTORI, DONINI, URCIUOLI  </t>
    </r>
    <r>
      <rPr>
        <i/>
        <sz val="11"/>
        <rFont val="Arial"/>
        <family val="2"/>
      </rPr>
      <t>(Avv. Maurizio Donini)</t>
    </r>
  </si>
  <si>
    <t xml:space="preserve">Affidamento incarico membro Collegio Consultivo Tecnico per l’appalto relativo ai “LAVORI DI AMPLIAMENTO POLO CONGRESSUALE DI RIVA DEL GARDA” </t>
  </si>
  <si>
    <t xml:space="preserve">art. 6 dl 76/20 convertito in legge 120/2020 </t>
  </si>
  <si>
    <t>0000979A</t>
  </si>
  <si>
    <t>si rimanda all'art. 7 delle Linee guida Istituto Superiore Lavori Pubblici dd. 17/02/2022</t>
  </si>
  <si>
    <t>VOLTOLINI STEFANO</t>
  </si>
  <si>
    <t>Conferimento incarico per progettazione definitiva ed esecutiva, piano di sicurezza e coordinamento, direzione lavori e coordinamento della sicurezza in fase di progettazione ed esecuzione dei lavori di manutenzione straordinaria della copertura del Salone delle danze presso Casa Raphael in C.C. Roncegno.</t>
  </si>
  <si>
    <t xml:space="preserve"> LOTTO 2: Frazionamento, accatastamento ed operazioni tavolari a seguito dei lavori a Maso Part in C.C. Mezzolombardo </t>
  </si>
  <si>
    <t>RODLER CHRISTIAN</t>
  </si>
  <si>
    <t>MONTAGNI PAOLO</t>
  </si>
  <si>
    <t>Incarico professionale per l'effettuazione della perizia di stima del valore di mercato dell’area denominata Prà dei Tini - P.F. 1234 - in C.C. Cavalese.</t>
  </si>
  <si>
    <r>
      <t xml:space="preserve">NEW ENGINEERING SRL </t>
    </r>
    <r>
      <rPr>
        <i/>
        <sz val="11"/>
        <rFont val="Arial"/>
        <family val="2"/>
      </rPr>
      <t>(Luca Oss Emer)</t>
    </r>
  </si>
  <si>
    <t>Incarico professionale di Progettazione strutturale e Direzione Lavori relativa ai lavori di messa in sicurezza con opere provvisionali dell’immobile storico delle Terme di Garniga</t>
  </si>
  <si>
    <t>BERTOLINI PAOLO</t>
  </si>
  <si>
    <t>Incarico per elaborazioni catastali e tavolari inerenti alle pp.ed. 3259, 3307, 3415 C.C. Riva – complesso fieristico sito in località "Baltera" - Riva del Garda (TN).</t>
  </si>
  <si>
    <t>Incarico per la  predisposizione delle pratiche antincendio nell’ambito dei lavori di “adeguamento del capannone Ex Alpefrutta a magazzino funzionale al servizio gestione strade, al S.O.V.A. della PAT e al NU.VOL.A..</t>
  </si>
  <si>
    <t>T.E.S.I. ENGINEERING SRL (Lorenzo Strauss)</t>
  </si>
  <si>
    <t>AGOSTINI MATTEO</t>
  </si>
  <si>
    <t>Incarico professionale per il progetto e la verifica acustica relativi ai lavori per la RESIDENZA UNIVERSITARIA PIEDICASTELLO pp.ed. 2744 e 4968 C.C. TRENTO.</t>
  </si>
  <si>
    <t>SVALDI ROBERTO</t>
  </si>
  <si>
    <t>Incarico professionale per redazione del progetto di modifica dell'impianto di rinnovo aria dello stabilimento Levico Acque, e successiva direzione lavori.</t>
  </si>
  <si>
    <t>Incarico professionale di supporto al RUP in fase di esecuzione per il progetto di ampliamento del nuovo Palazzo dei Congressi e Teatro di Riva del Garda. INTEGRAZIONE</t>
  </si>
  <si>
    <t>0001741A</t>
  </si>
  <si>
    <t>0001967A</t>
  </si>
  <si>
    <t>Incarico professionale “Redazione Progetto Preliminare, Definitivo ed Esecutivo, D.L., Contabilità, Coordinamento per la sicurezza" relativo al complesso da realizzarsi nel Polo Fieristico di Riva del Garda in località Baltera. Onorario parcheggio MM e padiglione G, come da Convenzione d.d. 19 febbraio 2010, nonché integrazione di questa d.d. 22 luglio 2014, oltre che viste le successive modifiche. Incarico redazione progetti esecutivi lavori urgenti connessi al regolare funzionamento del complesso fieristico di cui alla Convenzione di Incarico Professionale del 19 febbraio 2010, nonché integrazione di questa d.d. 22 luglio 2014, oltre che viste le successive modifiche. INTEGRAZIONI</t>
  </si>
  <si>
    <t>Conferimento incarico per redazione APE - Attestato Prestazione Energetica - IMMOBILE Canezza Pergine Valsugana</t>
  </si>
  <si>
    <t>TONIOLLI ROBERTO</t>
  </si>
  <si>
    <t xml:space="preserve">Conferimento di incarico professionale per redazione di pratiche catastali (ricostruzione/materializzazione dei confini, stesura frazionamento e modifica accatastamento) del capannone adibito magazzino funzionale per il servizio gestione strade della PAT – via del Rastel – San Cristoforo (Pergine Valsugana) – pp.ed. 437-347 e p.f. 259/1 C.C. Ischia (ex Alpefrutta).        </t>
  </si>
  <si>
    <t xml:space="preserve">Conferimento di incarico professionale per la verifica di idoneità statica/collaudo statico nell'ambito dei lavori di ampliamento e sistemazione parcheggio MM a Riva del Garda (TN).   </t>
  </si>
  <si>
    <t>FRANCESCHETTI CRISTIANA</t>
  </si>
  <si>
    <t>112/2022</t>
  </si>
  <si>
    <t>Stipula atto integrativo delle compravendite di data  26/05/2021 presso il Polo Fieristico di Riva del Garda</t>
  </si>
  <si>
    <t>BERTUOL MATTEO</t>
  </si>
  <si>
    <t>Conferimento incarico di Coordinatore della Sicurezza in fase di esecuzione nell’ambito delle opere di mitigazione del rischio derivante dalla parete rocciosa sita nell’area Ex Italcementi in C.C. Trento – Iniziativa L378-08_A residenza Universitaria Piedicastello</t>
  </si>
  <si>
    <t>CAMIN MICHELE</t>
  </si>
  <si>
    <t>Conferimento incarico di assistenza geologica nell’ambito delle opere di mitigazione del rischio derivante dalla parete rocciosa sita nell’area ex Italcementi in C.C. Trento – Iniziativa L378-08_A Residenza universitaria Piedicastello.</t>
  </si>
  <si>
    <t xml:space="preserve">FLORIANI ADRIANO </t>
  </si>
  <si>
    <t>Conferimento incarico per l'esecuzione di un rilievo architettonico dell’edificio denominato Villa Angiolina, identificato dalla p.ed. 1406 in C.C. Roncegno.</t>
  </si>
  <si>
    <t>PETROLLI ANDREA</t>
  </si>
  <si>
    <t xml:space="preserve">Conferimento incarico professionale per collaudo tecnico amministrativo in corso d’opera per i lavori di “Lavori di Ampliamento e sistemazione parcheggio MM – Riva del Garda (TN). </t>
  </si>
  <si>
    <t>CAZZOLLI RUGGERO</t>
  </si>
  <si>
    <t>Conferimento incarico di Direzione Lavori relativa alle opere di mitigazione del rischio derivante dalla parete rocciosa sita nell’area Ex Italcementi in C.C. Trento – Iniziativa L378-08_A residenza Universitaria Piedicastello.</t>
  </si>
  <si>
    <t>CIMONETTI DANIELE</t>
  </si>
  <si>
    <t>Conferimento incarico per redazione dell’attestato di prestazione energetica - APE dell’immobile di via Papiria n. 27 in Trento e dell’immobile di via Del Garda n. 89/G a Mori.</t>
  </si>
  <si>
    <t>PICCIONI CARLO</t>
  </si>
  <si>
    <r>
      <t>Conferimento</t>
    </r>
    <r>
      <rPr>
        <sz val="11"/>
        <rFont val="Arial"/>
        <family val="2"/>
      </rPr>
      <t xml:space="preserve"> incarico notarile per costituzione servitù di passaggio presso il compendio ex Italcementi a Trento. </t>
    </r>
  </si>
  <si>
    <t>Incarico di Direttore operativo geologo nell’ambito dei lavori di “adeguamento del capannone Ex Alpefrutta a magazzino funzionale al Servizio Gestione strade e al S.O.V.A della PAT”. RIDETERMINAZIONE DEL CORRISPETTIVO</t>
  </si>
  <si>
    <t>0002553A</t>
  </si>
  <si>
    <t>Incarico di Coordinatore per la sicurezza in fase di esecuzione nell’ambito dei lavori di “adeguamento del capannone Ex Alpefrutta a magazzino funzionale al Servizio Gestione strade e al S.O.V.A della PAT”. RIDETERMINAZIONE DEL CORRISPETTIVO</t>
  </si>
  <si>
    <t>0002585A</t>
  </si>
  <si>
    <t>VESPIER DANILO</t>
  </si>
  <si>
    <t>Incarico di Progettazione architettonica definitiva ed esecutiva e Direzione Lavori relativa ai lavori di sostituzione delle cabine ascensori panoramici presso l’immobile denominato MUSE, in C.C. Trento.</t>
  </si>
  <si>
    <t>Riqualificazione dell’area sita a Passo Rolle, contraddistinta dalla p.ed. 422/6, dalle p.f. 1987/37, p.f. 1987/38, p.f. 1987/34. Incarico professionale per direzione lavori, misura e contabilità dei due lotti funzionali (lotto esecutivo 1 area infopoint e lotto esecutivo 2 area giochi) - INTEGRAZIONE.</t>
  </si>
  <si>
    <t>0002655A</t>
  </si>
  <si>
    <t>BUSANA GIANLUCA</t>
  </si>
  <si>
    <t>Incarico di direzione dei lavori, misura e contabilità, certificato di regolare esecuzione e coordinamento della sicurezza in fase di esecuzione delle opere di demolizione di edifici e manufatti nell’area Ex Italcementi in C.C. Trento residenza Universitaria Piedicastello.</t>
  </si>
  <si>
    <t>Incarico di Direttore lavori impianti elettrici nell’ambito dei lavori di “adeguamento del capannone Ex Alpefrutta a magazzino funzionale al Servizio Gestione strade e al S.O.V.A della PAT”. RIDETERMINAZIONE DEL CORRISPETTIVO</t>
  </si>
  <si>
    <t>0002920A</t>
  </si>
  <si>
    <t>NARCISO FLAVIO</t>
  </si>
  <si>
    <t>Atto notarile per la proroga del termine di cui all’art. 1.5. dell’atto di permuta di bene presente con cosa futura stipulato in data 21/12/2012 (e successivamente modificato con atto dd. 08/02/2018), in esecuzione delibera CdA del 28/11/2022</t>
  </si>
  <si>
    <t>144/2022</t>
  </si>
  <si>
    <t>Incarico per elaborazioni catastali e tavolari inerenti alle pp.ed. 3259, 3307, 3415 C.C. Riva – complesso fieristico sito in località "Baltera" - Riva del Garda (TN). INTEGRAZIONE</t>
  </si>
  <si>
    <t>0000010A</t>
  </si>
  <si>
    <t>Trentino Efficienza Energetica S.R.L (TEE S.r.L)</t>
  </si>
  <si>
    <t>COMUNELLO GIOVANNI</t>
  </si>
  <si>
    <t>Incarico di Collaudatore statico per le opere di mitigazione del rischio derivante dalla parete rocciosa sita nell’area Ex Italcementi in C.C. Trento (residenza universitaria Piedicastello)</t>
  </si>
  <si>
    <t>Conferimento  di incarico professionale per l’esecuzione di pratiche catastali:                                                                                                                                                                        LOTTO 1: Sistemazione al Catasto Fabbricati e Fondiario ed operazioni Tavolari di immobili accatastati come F1 e F6 in C.C. Faedo</t>
  </si>
  <si>
    <t>LONA DENNIS</t>
  </si>
  <si>
    <t>Incarico professionale per la redazione di una perizia di stima relativa al complesso immobiliare delle terme di Garniga.</t>
  </si>
  <si>
    <t>Conferimento incarico professionale per Direttore operativo edile e contabilità  nell'esecuzione di lavori di "Adeguamento del capannone ex Alpefrutta a magazzino funzionale al servizio gestione strade e al S.O.V.A. della PAT - via del Rastel San Cristoforo Pergine Valsugana. RIDETERMINAZIONE DEL CORRRISPETTIVO</t>
  </si>
  <si>
    <t>0000196A</t>
  </si>
  <si>
    <t>INCARICO ANNULLATO</t>
  </si>
  <si>
    <t>Incarico di Direttore operativo geologo nell’ambito dei lavori di “adeguamento del capannone Ex Alpefrutta a magazzino funzionale al Servizio Gestione strade e al S.O.V.A della PAT”. INTEGRAZIONE</t>
  </si>
  <si>
    <t>0000200A</t>
  </si>
  <si>
    <t>0002475A</t>
  </si>
  <si>
    <r>
      <t>ZANETTI ANDREA (</t>
    </r>
    <r>
      <rPr>
        <i/>
        <sz val="11"/>
        <rFont val="Arial"/>
        <family val="2"/>
      </rPr>
      <t>S.T.A. ENGINEERING STUDIO TECNICO ASS.TO</t>
    </r>
    <r>
      <rPr>
        <sz val="11"/>
        <rFont val="Arial"/>
        <family val="2"/>
      </rPr>
      <t>)</t>
    </r>
  </si>
  <si>
    <t>BORNANCIN ROBERTO</t>
  </si>
  <si>
    <t>Incarico professionale per  la stesura del rinnovo del CPI per l’immobile denominato Villa Merici (Centro Infanzia), sito in CC Trento.</t>
  </si>
  <si>
    <t>Affidamento dell’incarico di aggiornamento del Modello organizzativo ex D.Lgs 231/2001. integrazione</t>
  </si>
  <si>
    <t>0000323A</t>
  </si>
  <si>
    <r>
      <t>TEC.S.A. STUDIO ASSOCIATO</t>
    </r>
    <r>
      <rPr>
        <i/>
        <sz val="11"/>
        <rFont val="Arial"/>
        <family val="2"/>
      </rPr>
      <t xml:space="preserve"> (ing. Luca Nadalini)</t>
    </r>
  </si>
  <si>
    <t>Incarico professionale per progettazione definitiva ed esecutiva, piano di sicurezza e coordinamento, coordinamento della sicurezza in fase di progettazione ed esecuzione dei lavori di rifacimento dei bagni presso l’immobile denominato Casa Maurizio a Trento.</t>
  </si>
  <si>
    <t>NARDELLI FRANCESCO</t>
  </si>
  <si>
    <t>Incarico professionale per la redazione del Tipo di frazionamento per demolizione di particelle edificiali (tabella 16 tariffario Topografico 2017) area ex Italcementi - pulizia P.ed. 6515 e P. ed. 7223</t>
  </si>
  <si>
    <t>termine procedimento giudiziario</t>
  </si>
  <si>
    <t>Conferimento incarico per costituzione Collegio difensivo per la difesa di Patrimonio del Trentino S.p.A. nel Giudizio nei confronti di Dexia Crediop S.p.A. avente ad oggetto il contratto derivato sottoscritto in data 07/03/2011.</t>
  </si>
  <si>
    <t>Conferimento incarico per il procedimento di mediazione obbligatoria Patrimonio del Trentino S.p.A. / Riva del Garda Fierecongressi S.p.A. (art. 5, co 1 bis D..Lgs. 28/2010)</t>
  </si>
  <si>
    <t>0000494A</t>
  </si>
  <si>
    <t>CONCI ADRIANO</t>
  </si>
  <si>
    <t>Conferimento incarico professionale per collaudo tecnico amministrativo in corso d’opera per i lavori di “Adeguamento antincendio relativo all’immobile denominato Palace Hotel Roncegno, contraddistinto dalla p.ed. 387/1 in C.C. Roncegno”.</t>
  </si>
  <si>
    <t>0000535A</t>
  </si>
  <si>
    <t>NEW ENGINEERING SRL</t>
  </si>
  <si>
    <t>Conferimento di incarico professionale per redazione di una perizia statica asseverata della parte alberghiera del complesso Terme di Garniga</t>
  </si>
  <si>
    <t>ZANETTI ANDREA</t>
  </si>
  <si>
    <t>Conferimento incarico di progettazione esecutiva e assistenza alla Direzione Lavori per modifiche all’impianto elettrico dell’area NU.VO.LA. nell’ambito dei lavori di “Adeguamento del capannone ex Alpefrutta a magazzino funzionale al servizio gestione strade e al S.O.V.A. della PAT”.</t>
  </si>
  <si>
    <t>Conferimento di incarico professionale per collaudo statico nei  lavori di "Adeguamento del capannone ex Alpefrutta a magazzino funzionale al servizio gestione strade e al S.O.V.A. della PAT - via del Rastel San Cristoforo Pergine Valsugana. RIDETERMINAZIONE INCARICO</t>
  </si>
  <si>
    <t>0000556A</t>
  </si>
  <si>
    <t xml:space="preserve">TONIOLLI ROBERTO </t>
  </si>
  <si>
    <t>Conferimento di incarico di progettazione strutturale delle opere di rinforzo della scala dell’area NU.VO.LA. nell’ambito dei lavori di “Adeguamento del capannone ex Alpefrutta a magazzino funzionale al servizio gestione strade e al S.O.V.A. della PAT”.</t>
  </si>
  <si>
    <t>LETZNER HANSJORG</t>
  </si>
  <si>
    <t xml:space="preserve">membro Collegio Consultivo Tecnico per l’appalto relativo ai “LAVORI DI AMPLIAMENTO POLO CONGRESSUALE DI RIVA DEL GARDA” </t>
  </si>
  <si>
    <t xml:space="preserve">Verbale di Costituxione del Collegio </t>
  </si>
  <si>
    <t xml:space="preserve">Presidente Collegio Consultivo Tecnico per l’appalto relativo ai “LAVORI DI AMPLIAMENTO POLO CONGRESSUALE DI RIVA DEL GARDA” </t>
  </si>
  <si>
    <r>
      <t xml:space="preserve">STUDIO LEGALE BIAGINI </t>
    </r>
    <r>
      <rPr>
        <i/>
        <sz val="11"/>
        <rFont val="Arial"/>
        <family val="2"/>
      </rPr>
      <t>(Avv. Alfredo Biagini)</t>
    </r>
  </si>
  <si>
    <t>Conferimento incarico per il procedimento di mediazione obbligatoria per la liberazione dell'immobile sito in via Lungo Adige San Nicolò 4 Trento, p.ed. 3479 CC Trento</t>
  </si>
  <si>
    <t>0000689A</t>
  </si>
  <si>
    <r>
      <t xml:space="preserve">MAINES RAMBALDI AVVOCATI ASSOCIATI </t>
    </r>
    <r>
      <rPr>
        <i/>
        <sz val="11"/>
        <rFont val="Arial"/>
        <family val="2"/>
      </rPr>
      <t>(Avv. Cristian Maines)</t>
    </r>
  </si>
  <si>
    <r>
      <t xml:space="preserve">STUDIO LORENZO ECCHER </t>
    </r>
    <r>
      <rPr>
        <i/>
        <sz val="11"/>
        <rFont val="Arial"/>
        <family val="2"/>
      </rPr>
      <t>(Avv. Lorenzo Eccher)</t>
    </r>
  </si>
  <si>
    <r>
      <t>NOTAI ASSOCIATI DOLZANI ROMANO VIDALOT SARTORI (</t>
    </r>
    <r>
      <rPr>
        <i/>
        <sz val="11"/>
        <rFont val="Arial"/>
        <family val="2"/>
      </rPr>
      <t>Notaio Lorenzo Sartori</t>
    </r>
    <r>
      <rPr>
        <sz val="11"/>
        <rFont val="Arial"/>
        <family val="2"/>
      </rPr>
      <t>)</t>
    </r>
  </si>
  <si>
    <t>52/2023</t>
  </si>
  <si>
    <t>Conferimento di incarico professionale per redazione dell’attestato di prestazione energetica - APE dell’immobile MUSE sito in Trento (TN).</t>
  </si>
  <si>
    <r>
      <t>TERA ENGINEERING (</t>
    </r>
    <r>
      <rPr>
        <i/>
        <sz val="11"/>
        <rFont val="Arial"/>
        <family val="2"/>
      </rPr>
      <t>Paolo Grisenti</t>
    </r>
    <r>
      <rPr>
        <sz val="11"/>
        <rFont val="Arial"/>
        <family val="2"/>
      </rPr>
      <t>)</t>
    </r>
  </si>
  <si>
    <t>Rilascio procura speciale all'ente Fondazione Mach</t>
  </si>
  <si>
    <t>Iincarico di Coordinatore della sicurezza in fase di progettazione e di esecuzione e redazione del PSC, nell’ambito dei lavori edili e di lattoneria presso lo stabilimento della Levico Acque a Levico Terme</t>
  </si>
  <si>
    <t>DELUGAN FRANCESCO</t>
  </si>
  <si>
    <t>Incarico professionale per redazione del Tipo di frazionamento per la reintroduzione mappale della p.ed 422/6 e pp.ff.1987/37, 1987/38 in C.C. Siror, comprensivo di eventuale inserimento in mappa delle vestizioni relative alla p.f. 1987/34 in C.C. Siror, nonché dichiarazione di variazione al Catasto fabbricati della p.ed 422/6 in C.C. Siror.</t>
  </si>
  <si>
    <r>
      <t>NOTAI ASSOCIATI DOLZANI ROMANO VIDALOT SARTORI (</t>
    </r>
    <r>
      <rPr>
        <i/>
        <sz val="11"/>
        <rFont val="Arial"/>
        <family val="2"/>
      </rPr>
      <t>Notaio Marco Dolzani</t>
    </r>
    <r>
      <rPr>
        <sz val="11"/>
        <rFont val="Arial"/>
        <family val="2"/>
      </rPr>
      <t>)</t>
    </r>
  </si>
  <si>
    <t>Conferimento incarico notarile per rogito atto di rettifica contratto di permuta dd 04/12/2013 – Trento ex Dogana.</t>
  </si>
  <si>
    <t>0000849A</t>
  </si>
  <si>
    <t>PORFIDO ERIKA</t>
  </si>
  <si>
    <t>Conferimento incarico notarile per la costituzione di diritto di superficie e permuta cabine AGS in C.C. Arco (TN)</t>
  </si>
  <si>
    <t>0001010A</t>
  </si>
  <si>
    <t>CERQUETTINI MASSIMO</t>
  </si>
  <si>
    <t>Incarico professionale per  la stesura del rinnovo del CPI relativo al capannone sito a Tonadico, in locazione al servizio Gestione strade della PAT.</t>
  </si>
  <si>
    <t>0001077A</t>
  </si>
  <si>
    <t>Conferimento incarico professionale per stesura APE per immobile Ex Alpefrutta sito in Pergine Valsugana. INTEGRAZIONE</t>
  </si>
  <si>
    <t>0001080A</t>
  </si>
  <si>
    <t>Incarico professionale per l'effettuazione della perizia di stima del valore di mercato dell’area denominata Prà dei Tini - P.F. 1234 - in C.C. Cavalese. INTEGRAZIONE</t>
  </si>
  <si>
    <t>0001222A</t>
  </si>
  <si>
    <r>
      <t xml:space="preserve">ZANCARLI IVO </t>
    </r>
    <r>
      <rPr>
        <i/>
        <sz val="11"/>
        <rFont val="Arial"/>
        <family val="2"/>
      </rPr>
      <t>(Grafica Light)</t>
    </r>
  </si>
  <si>
    <t>Conferimento incarico professionale per consulenza per spostamento pali illuminazione, ed integrazione degli stessi, nell’ambito dei lavori di “Lavori di Ampliamento e sistemazione parcheggio MM – Riva del Garda (TN).</t>
  </si>
  <si>
    <t>0001275A</t>
  </si>
  <si>
    <t>ALIMONTA LORIS</t>
  </si>
  <si>
    <t>Conferimento di incarico professionale per l'espletamento delle pratiche di allaccio dell’impianto fotovoltaico alla rete elettrica nazionale realizzatopresso l’immobile denominato Maso Part, p.e.d 498/1 in C.C. Mezzolombardo</t>
  </si>
  <si>
    <t>SALMOIRAGHI PABLO</t>
  </si>
  <si>
    <t>Conferimento di incarico di Collaudatore statico nell’ambito dei lavori di ristrutturazione con cambio di destinazione d’uso da residenza a uffici del Consiglio provinciale, presso immobile denominato Palazzo Nicolodi in C.C. Trento</t>
  </si>
  <si>
    <t>0001470A</t>
  </si>
  <si>
    <t>Conferimento di incarico per Direttore Lavori Strutture per l’esecuzione di lavori di “Adeguamento del capannone ex Alpefrutta a magazzino funzionale al servizio gestione strade e al S.O.V.A. di PAT – via del Rastel San Cristoforo (Pergine Valsugana) p.ed. 437-347 e p.f. 259/1 C.C. Ischia”. RIDETERMINAZIONE INCARICO</t>
  </si>
  <si>
    <t>0001486A</t>
  </si>
  <si>
    <t>Conferimento incarico per redazione del piano di sicurezza e coordinamento, coordinamento della sicurezza in fase di esecuzione, nonché del progetto esecutivo, DL, misura e contabilità riferita ai lavori dell’impianto di illuminazione pubblica del parcheggio e delle sistemazioni a verde dell'immobile denominato Hospice Cima Verde - p.ed. 7097 C.C. TRENTO</t>
  </si>
  <si>
    <t>117/2023</t>
  </si>
  <si>
    <t>Atto notarile modificativo permuta di data 19/06/2023 Lido di Riva del Garda immobiliare S.p.A</t>
  </si>
  <si>
    <t>ATENA SRL</t>
  </si>
  <si>
    <t>Acquisizione di piattaforma DBTM, piano di consulenza strategico per la creazione del “DTBM-Digital Twin Business Model”</t>
  </si>
  <si>
    <t>Incarico di Progettazione di porzione di tetto dello stabilimento (parte storica), Direzione lavori, Coordinamento della sicurezza in fase di progettazione e di esecuzione e redazione del PSC, nell’ambito dei lavori edili e di lattoneria presso lo stabilimento della Levico Acque a Levico Terme.</t>
  </si>
  <si>
    <t>Conferimento incarico legale per attività stragiudiziale e giudiziale riferita all’avviso di accertamento n. T2A03MB00179/2022 notificato da Agenzia delle Entrate - Direzione Provinciale di Trento – relativamente al periodo d’imposta 2016.</t>
  </si>
  <si>
    <t>Incarico per collaudo tecnico amministrativo inerente i lavori di ristrutturazione-restauro del maso e di costruzione di un nuovo capannone in località Maso delle Part a servizio della fondazione E. Mach in località Maso delle Part, p.ed. 498/1 in C.C. Mezzolombardo. RIDETERMINAZIONE INCARICO</t>
  </si>
  <si>
    <t>0001916A</t>
  </si>
  <si>
    <t>Conferimento incarico professionale di Direttore Lavori e contabilità lavori collegati alla sostituzione delle caldaie nella centrale termica esistente presso la p.ed. 1714 C.C. Trento, ex Convento Suore Maria Bambina. RIDETERMINAZIONE INCARICO</t>
  </si>
  <si>
    <t>0001964A</t>
  </si>
  <si>
    <t>Conferimento incarico professionale per Coordinatore della Sicurezza in fase di progettazione e in fase di esecuzione relativo alla sostituzione delle caldaie nella centrale termica esistente presso la p.ed. 1714 C.C. Trento, ex Convento Suore Maria Bambina. RIDETERMINAZIONE INCARICO</t>
  </si>
  <si>
    <t>0001963A</t>
  </si>
  <si>
    <t>incarico sospeso in data 16/08/2023</t>
  </si>
  <si>
    <t>ROSSI CORRADO -C.S.P. ENGINEERING SRL</t>
  </si>
  <si>
    <t>ROSSI CORRADO - C.S.P. ENGINEERING SRL</t>
  </si>
  <si>
    <r>
      <t xml:space="preserve">NOTAI TRENTINI RIUNITI REINA RIVIECCIO VANGELISTI ZANOLINI MORANDO </t>
    </r>
    <r>
      <rPr>
        <i/>
        <sz val="11"/>
        <rFont val="Arial"/>
        <family val="2"/>
      </rPr>
      <t>(Notaio Reina)</t>
    </r>
  </si>
  <si>
    <t>Conferimento incarico notarile per rogito immobile sito in Trento, via Brennero 312</t>
  </si>
  <si>
    <t>0001976A</t>
  </si>
  <si>
    <t>PELLEGRINI ILENIA</t>
  </si>
  <si>
    <t>Conferimento incarico professionale per redazione pratiche catastali nell’ambito dei lavori di “Lavori di Ampliamento e sistemazione parcheggio MM – Riva del Garda (TN).</t>
  </si>
  <si>
    <t xml:space="preserve">CARLONI CHIARA </t>
  </si>
  <si>
    <t>Conferimento incarico per la progettazione esecutiva del tetto e del cordolo perimetrale, per la redazione del piano di sicurezza e coordinamento, per il coordinamento della sicurezza in fase di progettazione e di esecuzione, per DL e misura e contabilità, riferito ai lavori di manutenzione dello stabile sito in Tonadico, p.ed. 720/1 (attuale magazzino Servizio Gestione Strade PAT).</t>
  </si>
  <si>
    <r>
      <t xml:space="preserve">T&amp;D Ingegneri associati </t>
    </r>
    <r>
      <rPr>
        <i/>
        <sz val="11"/>
        <rFont val="Arial"/>
        <family val="2"/>
      </rPr>
      <t>(ing. Giorgio Raia)</t>
    </r>
  </si>
  <si>
    <t xml:space="preserve">Incarico professionale per redazione di perizia suppletiva e di variante n. 2 nell’ambito dei lavori di “Ristrutturazione restauro del maso e di costruzione di un nuovo capannone a servizio della fondazione E. Mach in località Maso delle Part p.ed. 498/1 in c.c. di Mezzolombardo”: progettazione opere di pavimentazione delle pertinenze, redazione delle pratiche autorizzative allo scarico e Scagi, attività di verifica e controllo in ordine alla congruità di importi e quantità dell’istanza di rinegoziazione. Incarico professionale di Direzione dei Lavori per i lavori di “Ristrutturazione restauro del maso e di costruzione di un nuovo capannone a servizio della fondazione E. Mach in localita’ Maso delle Part p.ed. 498/1 in c.c. di Mezzolombardo”.
INTEGRAZIONE </t>
  </si>
  <si>
    <t>0002290A</t>
  </si>
  <si>
    <t>Conferimento incarico per redazione frazionamenti, nuove particelle edificiali, accatastamenti e divisione in porzioni materiali delle varie zone  PCR/TENNIS/ROTATORIA/TEATRO/STRADE/PERTINENZE sulle pp.ed 3533, 3351 e pp.ff. 1950/4, 4757/1, 1939/1, 1944/1 in C.C. Riva (TN).</t>
  </si>
  <si>
    <t>Incarico professionale di progettazione preliminare, definitiva, esecutiva, coordinatore della sicurezza in fase di progettazione ed esecuzione e direzione lavori, comprensivo della pratica edilizia, “Valutazione progetto e S.C.I.A.” per attività soggetta ai controlli ai sensi del D.P.R. 151/201 per l’adeguamento antincendio dei locali al 1° piano dell’immobile individuato dalla p.ed. 317 in C.C. Vezzano a Trento. INTEGRAZIONE</t>
  </si>
  <si>
    <t>0002322A</t>
  </si>
  <si>
    <t>Incarico di direzione dei lavori, misura e contabilità, certificato di regolare esecuzione e coordinamento della sicurezza in fase di esecuzione delle opere di demolizione di edifici e manufatti nell’area Ex Italcementi in C.C. Trento residenza Universitaria Piedicastello.INTEGRAZIONE</t>
  </si>
  <si>
    <t>0002416A</t>
  </si>
  <si>
    <t>GALATA' GIOVANNI</t>
  </si>
  <si>
    <t xml:space="preserve">Incarico professionale per redazione relazioni geologiche- geotecniche relative alla struttura Hospice “Cima Verde”, p.ed. 7097, pp.ff. 1270/2 1270/3 C.C. Trento. </t>
  </si>
  <si>
    <t>0002417A</t>
  </si>
  <si>
    <t>Incarico professionale per esecuzione di un rilievo dell’area verde pertinenziale e di parte del sedime della struttura denominata HOSPICE CIMA VERDE e relativa strada di accesso, contraddistinto dalla p.ed 7097, 7098 e pp.ff. 1270/2, 1270/3 in C.C. Trento.</t>
  </si>
  <si>
    <t xml:space="preserve">MENGONI STEFANO </t>
  </si>
  <si>
    <t xml:space="preserve"> TAROLLI REMO</t>
  </si>
  <si>
    <t>0000469A</t>
  </si>
  <si>
    <t xml:space="preserve"> 0000484A</t>
  </si>
  <si>
    <t>RIGHETTO PAOLO</t>
  </si>
  <si>
    <t xml:space="preserve">Incarico di supporto alla redazione della pratica per la costruzione in deroga della fascia di rispetto ferroviario – DPR 753/80 della struttura denominata HOSPICE CIMA VERDE e relativa strada di accesso, contraddistinto dalla p.ed 7097, 7098 e pp.ff. 1270/2, 1270/3 in C.C. Trento.
</t>
  </si>
  <si>
    <t>Conferimento incarico professionale per attività di CSP CSE nell’ambito dei lavori di messa in sicurezza delle ciminiere presso ex Italcementi Trento.</t>
  </si>
  <si>
    <t>0002561A</t>
  </si>
  <si>
    <t>FRANCH CHRISTIAN</t>
  </si>
  <si>
    <t>Incarico per predisposizione dell’Attestato di Prestazione Energetica dell’edificio denominato magazzino Nu.Vol.A. – Protezione Civile A.N.A. Trento - p.ed. 2179 C.C. Lavis (TN), Sub.2 P.M.2, via Galileo Galilei, con rilievo di parte dell'immobile.</t>
  </si>
  <si>
    <t>INCARICO REVOCATO IN DATA 01/12/2023</t>
  </si>
  <si>
    <t>lncarico profesisonale di progettazione e DL riferito ai lavori di sistemazione con ricostruzione strutturale dell’appoggio superiore di due pilastri prefabbricati in cemento armato presso la sede della Protezione Civile di Lavis, p.ed 2179 - p.m. 2.</t>
  </si>
  <si>
    <t>Incarico professionale per la progettazione definitiva ed esecutiva, DL e assistenza al collaudo per la riqualificazione energetica della centrale termica e sostituzione di n. 2 caldaie presso Casa Raphael a Roncegno Terme.</t>
  </si>
  <si>
    <t>BEATRICI SILVANO</t>
  </si>
  <si>
    <t>Incarico professionale per redazione di una relazione di verifica sulle protezioni contro le scariche atmosferiche, presso il Centro Infanzia (TN)</t>
  </si>
  <si>
    <t>Incarico professionale per progettazione strutturale, CSP, CSE e Direzione operativa (compresa misura e contabilità) della nuova scala esterna di accesso al soppalco dell’area NU.VO.LA. nell’ambito dei lavori di “Adeguamento del capannone ex Alpefrutta a magazzino funzionale al servizio gestione strade e al S.O.V.A. della PAT”.</t>
  </si>
  <si>
    <t>Affidamento diretto</t>
  </si>
  <si>
    <t>Mancanza di competenze sufficientemente specializzate</t>
  </si>
  <si>
    <t>0002950A</t>
  </si>
  <si>
    <t>Incarico professionale per la redazione di una perizia geologica-geotecnica e relazione di compatibilità a supporto della progettazione di una scala di accesso al soppalco in uso ai NU.VOL.A presso immobile Ex Alpefrutta, sito a Pergine Valsugana (TN).</t>
  </si>
  <si>
    <t>PIZZINI GRAZIANO</t>
  </si>
  <si>
    <t>Incarico professionale per la redazione di una perizia di stima asseverata per aggiornamento valore di mercato dell’immobile denominato Maso Kinderleit, p.ed. 15 C,C.San Michele all’Adige, p.m. 1.</t>
  </si>
  <si>
    <t>Incarico professionale di Coordinatore della sicurezza in fase di progettazione e di esecuzione e redazione del PSC, nell’ambito dei lavori edili. INTEGRAZIONE</t>
  </si>
  <si>
    <t>0003039A</t>
  </si>
  <si>
    <t>DATA ULTIMO AGGIORNAMENTO: 28/12/2023</t>
  </si>
  <si>
    <t>BATTISTI ALESSANDRO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</si>
</sst>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quot;€&quot;\ #,##0.00;\-&quot;€&quot;\ #,##0.00"/>
    <numFmt numFmtId="165" formatCode="_-&quot;€&quot;\ * #,##0.00_-;\-&quot;€&quot;\ * #,##0.00_-;_-&quot;€&quot;\ * &quot;-&quot;??_-;_-@_-"/>
  </numFmts>
  <fonts count="20" x14ac:knownFonts="1">
    <font>
      <sz val="10"/>
      <name val="Arial"/>
    </font>
    <font>
      <sz val="10"/>
      <name val="Arial"/>
      <family val="2"/>
    </font>
    <font>
      <sz val="11"/>
      <color indexed="8"/>
      <name val="Calibri"/>
      <family val="2"/>
    </font>
    <font>
      <sz val="10"/>
      <name val="Verdana"/>
      <family val="2"/>
    </font>
    <font>
      <sz val="10"/>
      <name val="Arial"/>
      <family val="2"/>
    </font>
    <font>
      <sz val="11"/>
      <name val="Arial"/>
      <family val="2"/>
    </font>
    <font>
      <b/>
      <sz val="11"/>
      <name val="Arial"/>
      <family val="2"/>
    </font>
    <font>
      <b/>
      <sz val="10"/>
      <name val="Arial"/>
      <family val="2"/>
    </font>
    <font>
      <sz val="10"/>
      <name val="Arial"/>
      <family val="2"/>
    </font>
    <font>
      <sz val="12"/>
      <name val="Arial"/>
      <family val="2"/>
    </font>
    <font>
      <sz val="11"/>
      <color indexed="8"/>
      <name val="Arial"/>
      <family val="2"/>
    </font>
    <font>
      <i/>
      <sz val="11"/>
      <name val="Arial"/>
      <family val="2"/>
    </font>
    <font>
      <sz val="11"/>
      <name val="Verdana"/>
      <family val="2"/>
    </font>
    <font>
      <b/>
      <u/>
      <sz val="11"/>
      <name val="Arial"/>
      <family val="2"/>
    </font>
    <font>
      <u/>
      <sz val="11"/>
      <name val="Arial"/>
      <family val="2"/>
    </font>
    <font>
      <b/>
      <sz val="11"/>
      <color rgb="FFFF0000"/>
      <name val="Arial"/>
      <family val="2"/>
    </font>
    <font>
      <sz val="11"/>
      <color theme="1"/>
      <name val="Arial"/>
      <family val="2"/>
    </font>
    <font>
      <sz val="11"/>
      <color rgb="FF000000"/>
      <name val="Arial"/>
      <family val="2"/>
    </font>
    <font>
      <sz val="10"/>
      <color rgb="FFFF0000"/>
      <name val="Verdana"/>
      <family val="2"/>
    </font>
    <font>
      <b/>
      <sz val="11"/>
      <color rgb="FF000000"/>
      <name val="Arial"/>
      <family val="2"/>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s>
  <cellStyleXfs count="6">
    <xf numFmtId="0" fontId="0" fillId="0" borderId="0"/>
    <xf numFmtId="43" fontId="1" fillId="0" borderId="0" applyFont="0" applyFill="0" applyBorder="0" applyAlignment="0" applyProtection="0"/>
    <xf numFmtId="0" fontId="2" fillId="0" borderId="0"/>
    <xf numFmtId="0" fontId="1" fillId="0" borderId="0" applyBorder="0"/>
    <xf numFmtId="165" fontId="1" fillId="0" borderId="0" applyFont="0" applyFill="0" applyBorder="0" applyAlignment="0" applyProtection="0"/>
    <xf numFmtId="165" fontId="8" fillId="0" borderId="0" applyFont="0" applyFill="0" applyBorder="0" applyAlignment="0" applyProtection="0"/>
  </cellStyleXfs>
  <cellXfs count="173">
    <xf numFmtId="0" fontId="0" fillId="0" borderId="0" xfId="0"/>
    <xf numFmtId="0" fontId="0" fillId="0" borderId="0" xfId="0" applyAlignment="1">
      <alignment vertical="center" wrapText="1"/>
    </xf>
    <xf numFmtId="0" fontId="3"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0" fillId="0" borderId="0" xfId="0" applyAlignment="1">
      <alignment vertical="center"/>
    </xf>
    <xf numFmtId="0" fontId="6" fillId="0" borderId="0" xfId="0" applyFont="1" applyAlignment="1">
      <alignment horizontal="left" vertical="center"/>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5" fillId="2" borderId="1" xfId="3" applyFont="1" applyFill="1" applyBorder="1" applyAlignment="1">
      <alignment horizontal="left" vertical="center" wrapText="1"/>
    </xf>
    <xf numFmtId="0" fontId="5" fillId="2" borderId="1" xfId="3" applyFont="1" applyFill="1" applyBorder="1" applyAlignment="1">
      <alignment horizontal="center" vertical="center" wrapText="1"/>
    </xf>
    <xf numFmtId="0" fontId="5" fillId="0" borderId="1" xfId="3" applyFont="1" applyBorder="1" applyAlignment="1">
      <alignment horizontal="left" vertical="center" wrapText="1"/>
    </xf>
    <xf numFmtId="0" fontId="5" fillId="0" borderId="1" xfId="0" applyFont="1" applyBorder="1" applyAlignment="1">
      <alignment vertical="center"/>
    </xf>
    <xf numFmtId="0" fontId="5" fillId="0" borderId="2" xfId="3" applyFont="1" applyBorder="1" applyAlignment="1">
      <alignment horizontal="left" vertical="center" wrapText="1"/>
    </xf>
    <xf numFmtId="0" fontId="5" fillId="0" borderId="1" xfId="3" applyFont="1" applyBorder="1" applyAlignment="1">
      <alignment horizontal="center" vertical="center" wrapText="1"/>
    </xf>
    <xf numFmtId="14" fontId="5" fillId="2" borderId="2" xfId="3" applyNumberFormat="1" applyFont="1" applyFill="1" applyBorder="1" applyAlignment="1">
      <alignment horizontal="center" vertical="center" wrapText="1"/>
    </xf>
    <xf numFmtId="14" fontId="5" fillId="2" borderId="1" xfId="3" applyNumberFormat="1" applyFont="1" applyFill="1" applyBorder="1" applyAlignment="1">
      <alignment horizontal="center" vertical="center" wrapText="1"/>
    </xf>
    <xf numFmtId="165" fontId="5" fillId="2" borderId="2" xfId="4" applyFont="1" applyFill="1" applyBorder="1" applyAlignment="1">
      <alignment horizontal="center" vertical="center" wrapText="1"/>
    </xf>
    <xf numFmtId="165" fontId="5" fillId="2" borderId="1" xfId="4" applyFont="1" applyFill="1" applyBorder="1" applyAlignment="1">
      <alignment horizontal="center" vertical="center" wrapText="1"/>
    </xf>
    <xf numFmtId="165" fontId="5" fillId="0" borderId="1" xfId="4" applyFont="1" applyFill="1" applyBorder="1" applyAlignment="1">
      <alignment horizontal="center" vertical="center" wrapText="1"/>
    </xf>
    <xf numFmtId="14" fontId="5" fillId="0" borderId="1" xfId="3" applyNumberFormat="1" applyFont="1" applyBorder="1" applyAlignment="1">
      <alignment horizontal="center" vertical="center" wrapText="1"/>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5" fillId="2" borderId="2" xfId="3" applyFont="1" applyFill="1" applyBorder="1" applyAlignment="1">
      <alignment horizontal="center" vertical="center" wrapText="1"/>
    </xf>
    <xf numFmtId="165" fontId="5" fillId="2" borderId="1" xfId="4" applyFont="1" applyFill="1" applyBorder="1" applyAlignment="1">
      <alignment horizontal="right" vertical="center" wrapText="1"/>
    </xf>
    <xf numFmtId="14" fontId="5" fillId="0" borderId="2" xfId="3" applyNumberFormat="1" applyFont="1" applyBorder="1" applyAlignment="1">
      <alignment horizontal="center" vertical="center" wrapText="1"/>
    </xf>
    <xf numFmtId="14" fontId="5" fillId="2" borderId="1" xfId="0" applyNumberFormat="1" applyFont="1" applyFill="1" applyBorder="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5" fillId="0" borderId="1" xfId="0" applyFont="1" applyBorder="1" applyAlignment="1">
      <alignment wrapText="1"/>
    </xf>
    <xf numFmtId="0" fontId="5" fillId="0" borderId="1" xfId="0" applyFont="1" applyBorder="1"/>
    <xf numFmtId="0" fontId="5" fillId="0" borderId="3" xfId="0" applyFont="1" applyBorder="1" applyAlignment="1">
      <alignment horizontal="center" vertical="center"/>
    </xf>
    <xf numFmtId="0" fontId="15" fillId="0" borderId="0" xfId="0" applyFont="1" applyAlignment="1">
      <alignment horizontal="left" vertical="center"/>
    </xf>
    <xf numFmtId="0" fontId="12" fillId="0" borderId="0" xfId="0" applyFont="1" applyAlignment="1">
      <alignment horizontal="center" vertical="center"/>
    </xf>
    <xf numFmtId="0" fontId="5" fillId="0" borderId="2" xfId="3" applyFont="1" applyBorder="1" applyAlignment="1">
      <alignment horizontal="center" vertical="center" wrapText="1"/>
    </xf>
    <xf numFmtId="165" fontId="5" fillId="0" borderId="2" xfId="4" applyFont="1" applyFill="1" applyBorder="1" applyAlignment="1">
      <alignment horizontal="center" vertical="center" wrapText="1"/>
    </xf>
    <xf numFmtId="0" fontId="5" fillId="0" borderId="1" xfId="0" applyFont="1" applyBorder="1" applyAlignment="1">
      <alignment vertical="top" wrapText="1"/>
    </xf>
    <xf numFmtId="164" fontId="6"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165" fontId="5" fillId="2" borderId="2" xfId="4" applyFont="1" applyFill="1" applyBorder="1" applyAlignment="1">
      <alignment horizontal="right" vertical="center" wrapText="1"/>
    </xf>
    <xf numFmtId="0" fontId="5" fillId="0" borderId="0" xfId="0" applyFont="1" applyAlignment="1">
      <alignment horizontal="left" vertical="center"/>
    </xf>
    <xf numFmtId="0" fontId="5" fillId="0" borderId="2" xfId="0" applyFont="1" applyBorder="1" applyAlignment="1">
      <alignment horizontal="center" vertical="center" wrapText="1"/>
    </xf>
    <xf numFmtId="0" fontId="6" fillId="0" borderId="1" xfId="0" applyFont="1" applyBorder="1" applyAlignment="1">
      <alignment horizontal="center" vertical="center" wrapText="1"/>
    </xf>
    <xf numFmtId="164" fontId="6" fillId="0" borderId="4" xfId="0" applyNumberFormat="1" applyFont="1" applyBorder="1" applyAlignment="1">
      <alignment horizontal="center" vertical="center" wrapText="1"/>
    </xf>
    <xf numFmtId="14" fontId="5" fillId="0" borderId="2" xfId="0" applyNumberFormat="1" applyFont="1" applyBorder="1" applyAlignment="1">
      <alignment horizontal="center" vertical="center" wrapText="1"/>
    </xf>
    <xf numFmtId="0" fontId="12" fillId="0" borderId="0" xfId="0" applyFont="1" applyAlignment="1">
      <alignment horizontal="left" vertical="center"/>
    </xf>
    <xf numFmtId="0" fontId="5" fillId="0" borderId="0" xfId="0" applyFont="1" applyAlignment="1">
      <alignment vertical="center"/>
    </xf>
    <xf numFmtId="0" fontId="6" fillId="0" borderId="1" xfId="0" applyFont="1" applyBorder="1" applyAlignment="1">
      <alignment horizontal="center" vertical="center"/>
    </xf>
    <xf numFmtId="0" fontId="5" fillId="0" borderId="1" xfId="0" applyFont="1" applyBorder="1" applyAlignment="1">
      <alignment horizontal="left" vertical="center"/>
    </xf>
    <xf numFmtId="0" fontId="3" fillId="0" borderId="5" xfId="0" applyFont="1" applyBorder="1" applyAlignment="1">
      <alignment vertical="center"/>
    </xf>
    <xf numFmtId="0" fontId="4" fillId="2" borderId="1" xfId="3" applyFont="1" applyFill="1" applyBorder="1" applyAlignment="1">
      <alignment horizontal="center" vertical="center" wrapText="1"/>
    </xf>
    <xf numFmtId="0" fontId="3" fillId="0" borderId="1" xfId="0" applyFont="1" applyBorder="1" applyAlignment="1">
      <alignment horizontal="center" vertical="center" wrapText="1"/>
    </xf>
    <xf numFmtId="0" fontId="9" fillId="2" borderId="2" xfId="3" applyFont="1" applyFill="1" applyBorder="1" applyAlignment="1">
      <alignment horizontal="center" vertical="center" wrapText="1"/>
    </xf>
    <xf numFmtId="14" fontId="4" fillId="0" borderId="2" xfId="3" applyNumberFormat="1" applyFont="1" applyBorder="1" applyAlignment="1">
      <alignment horizontal="center" vertical="center" wrapText="1"/>
    </xf>
    <xf numFmtId="14" fontId="4" fillId="0" borderId="1" xfId="3" applyNumberFormat="1" applyFont="1" applyBorder="1" applyAlignment="1">
      <alignment horizontal="center" vertical="center" wrapText="1"/>
    </xf>
    <xf numFmtId="165" fontId="4" fillId="2" borderId="2" xfId="4" applyFont="1" applyFill="1" applyBorder="1" applyAlignment="1">
      <alignment horizontal="center" vertical="center" wrapText="1"/>
    </xf>
    <xf numFmtId="165" fontId="4" fillId="2" borderId="1" xfId="4" applyFont="1" applyFill="1" applyBorder="1" applyAlignment="1">
      <alignment horizontal="center" vertical="center" wrapText="1"/>
    </xf>
    <xf numFmtId="0" fontId="0" fillId="0" borderId="1" xfId="0" applyBorder="1" applyAlignment="1">
      <alignment vertical="center" wrapText="1"/>
    </xf>
    <xf numFmtId="0" fontId="3" fillId="0" borderId="1" xfId="0" applyFont="1" applyBorder="1" applyAlignment="1">
      <alignment vertical="center"/>
    </xf>
    <xf numFmtId="0" fontId="3" fillId="0" borderId="1" xfId="0" applyFont="1" applyBorder="1" applyAlignment="1">
      <alignment horizontal="left" vertical="center"/>
    </xf>
    <xf numFmtId="0" fontId="16" fillId="0" borderId="1" xfId="0" applyFont="1" applyBorder="1" applyAlignment="1">
      <alignment vertical="top"/>
    </xf>
    <xf numFmtId="0" fontId="16" fillId="0" borderId="1" xfId="0" applyFont="1" applyBorder="1" applyAlignment="1">
      <alignment vertical="top" wrapText="1"/>
    </xf>
    <xf numFmtId="0" fontId="16" fillId="0" borderId="1" xfId="0" applyFont="1" applyBorder="1" applyAlignment="1">
      <alignment horizontal="center" vertical="top"/>
    </xf>
    <xf numFmtId="0" fontId="17" fillId="0" borderId="1" xfId="0" applyFont="1" applyBorder="1" applyAlignment="1">
      <alignment horizontal="justify"/>
    </xf>
    <xf numFmtId="165" fontId="5" fillId="2" borderId="4" xfId="4" applyFont="1" applyFill="1" applyBorder="1" applyAlignment="1">
      <alignment horizontal="center" vertical="center" wrapText="1"/>
    </xf>
    <xf numFmtId="0" fontId="5" fillId="0" borderId="1" xfId="0" applyFont="1" applyBorder="1" applyAlignment="1">
      <alignment horizontal="left" vertical="top" wrapText="1"/>
    </xf>
    <xf numFmtId="0" fontId="17" fillId="0" borderId="4" xfId="0" applyFont="1" applyBorder="1" applyAlignment="1">
      <alignment horizontal="left" vertical="top" wrapText="1"/>
    </xf>
    <xf numFmtId="0" fontId="17" fillId="0" borderId="1" xfId="0" applyFont="1" applyBorder="1" applyAlignment="1">
      <alignment horizontal="justify" vertical="center"/>
    </xf>
    <xf numFmtId="0" fontId="17" fillId="0" borderId="1" xfId="0" applyFont="1" applyBorder="1" applyAlignment="1">
      <alignment vertical="top" wrapText="1"/>
    </xf>
    <xf numFmtId="14" fontId="16" fillId="2" borderId="2" xfId="3" applyNumberFormat="1" applyFont="1" applyFill="1" applyBorder="1" applyAlignment="1">
      <alignment horizontal="center" vertical="center" wrapText="1"/>
    </xf>
    <xf numFmtId="0" fontId="5" fillId="0" borderId="1" xfId="0" applyFont="1" applyBorder="1" applyAlignment="1">
      <alignment horizontal="justify" vertical="top"/>
    </xf>
    <xf numFmtId="14" fontId="5" fillId="0" borderId="6" xfId="0" applyNumberFormat="1" applyFont="1" applyBorder="1" applyAlignment="1">
      <alignment horizontal="center" vertical="center" wrapText="1"/>
    </xf>
    <xf numFmtId="0" fontId="5" fillId="0" borderId="1" xfId="0" applyFont="1" applyBorder="1" applyAlignment="1">
      <alignment horizontal="left" vertical="top"/>
    </xf>
    <xf numFmtId="14" fontId="5" fillId="0" borderId="1" xfId="0" applyNumberFormat="1" applyFont="1" applyBorder="1" applyAlignment="1">
      <alignment horizontal="center" vertical="center" wrapText="1"/>
    </xf>
    <xf numFmtId="165" fontId="5" fillId="0" borderId="1" xfId="4" applyFont="1" applyFill="1" applyBorder="1" applyAlignment="1">
      <alignment horizontal="right" vertical="center" wrapText="1"/>
    </xf>
    <xf numFmtId="0" fontId="5" fillId="0" borderId="0" xfId="0" applyFont="1" applyAlignment="1">
      <alignment wrapText="1"/>
    </xf>
    <xf numFmtId="0" fontId="0" fillId="0" borderId="1" xfId="0" applyBorder="1" applyAlignment="1">
      <alignment wrapText="1"/>
    </xf>
    <xf numFmtId="0" fontId="5" fillId="0" borderId="4" xfId="0" applyFont="1" applyBorder="1" applyAlignment="1">
      <alignment horizontal="left" vertical="top" wrapText="1"/>
    </xf>
    <xf numFmtId="164" fontId="7" fillId="0" borderId="4" xfId="0" applyNumberFormat="1" applyFont="1" applyBorder="1" applyAlignment="1">
      <alignment horizontal="center" vertical="center" wrapText="1"/>
    </xf>
    <xf numFmtId="0" fontId="6" fillId="0" borderId="2" xfId="0" applyFont="1" applyBorder="1" applyAlignment="1">
      <alignment horizontal="center" vertical="center"/>
    </xf>
    <xf numFmtId="0" fontId="6" fillId="0" borderId="2" xfId="0" applyFont="1" applyBorder="1" applyAlignment="1">
      <alignment horizontal="center" vertical="center" wrapText="1"/>
    </xf>
    <xf numFmtId="0" fontId="5" fillId="0" borderId="4" xfId="0" applyFont="1" applyBorder="1" applyAlignment="1">
      <alignment horizontal="left" vertical="center"/>
    </xf>
    <xf numFmtId="14" fontId="5" fillId="0" borderId="7" xfId="0" applyNumberFormat="1" applyFont="1" applyBorder="1" applyAlignment="1">
      <alignment horizontal="center" vertical="center" wrapText="1"/>
    </xf>
    <xf numFmtId="0" fontId="5" fillId="0" borderId="7" xfId="0" applyFont="1" applyBorder="1" applyAlignment="1">
      <alignment horizontal="center" vertical="center" wrapText="1"/>
    </xf>
    <xf numFmtId="0" fontId="5" fillId="0" borderId="4" xfId="0" applyFont="1" applyBorder="1" applyAlignment="1">
      <alignment horizontal="center" vertical="center" wrapText="1"/>
    </xf>
    <xf numFmtId="0" fontId="18" fillId="0" borderId="0" xfId="0" applyFont="1" applyAlignment="1">
      <alignment vertical="center"/>
    </xf>
    <xf numFmtId="0" fontId="5" fillId="0" borderId="8" xfId="3" applyFont="1" applyBorder="1" applyAlignment="1">
      <alignment horizontal="center" vertical="center" wrapText="1"/>
    </xf>
    <xf numFmtId="165" fontId="5" fillId="0" borderId="6" xfId="4" applyFont="1" applyFill="1" applyBorder="1" applyAlignment="1">
      <alignment horizontal="center" vertical="center" wrapText="1"/>
    </xf>
    <xf numFmtId="0" fontId="5" fillId="0" borderId="9" xfId="0" applyFont="1" applyBorder="1" applyAlignment="1">
      <alignment wrapText="1"/>
    </xf>
    <xf numFmtId="0" fontId="19" fillId="0" borderId="1" xfId="0" applyFont="1" applyBorder="1" applyAlignment="1">
      <alignment horizontal="justify" vertical="center"/>
    </xf>
    <xf numFmtId="0" fontId="5" fillId="0" borderId="1" xfId="0" applyFont="1" applyBorder="1" applyAlignment="1">
      <alignment horizontal="justify" vertical="center"/>
    </xf>
    <xf numFmtId="14" fontId="5" fillId="0" borderId="2" xfId="4" applyNumberFormat="1" applyFont="1" applyFill="1" applyBorder="1" applyAlignment="1">
      <alignment horizontal="center" vertical="center" wrapText="1"/>
    </xf>
    <xf numFmtId="0" fontId="17" fillId="0" borderId="10" xfId="0" applyFont="1" applyBorder="1" applyAlignment="1">
      <alignment wrapText="1"/>
    </xf>
    <xf numFmtId="0" fontId="6" fillId="0" borderId="1" xfId="0" applyFont="1" applyBorder="1"/>
    <xf numFmtId="0" fontId="5" fillId="0" borderId="2" xfId="4" applyNumberFormat="1" applyFont="1" applyFill="1" applyBorder="1" applyAlignment="1">
      <alignment horizontal="center" vertical="center" wrapText="1"/>
    </xf>
    <xf numFmtId="0" fontId="5" fillId="0" borderId="0" xfId="0" applyFont="1" applyAlignment="1">
      <alignment horizontal="left" wrapText="1"/>
    </xf>
    <xf numFmtId="0" fontId="5" fillId="2" borderId="6" xfId="3" applyFont="1" applyFill="1" applyBorder="1" applyAlignment="1">
      <alignment horizontal="center" vertical="center" wrapText="1"/>
    </xf>
    <xf numFmtId="0" fontId="5" fillId="0" borderId="6" xfId="3" applyFont="1" applyBorder="1" applyAlignment="1">
      <alignment horizontal="center" vertical="center" wrapText="1"/>
    </xf>
    <xf numFmtId="0" fontId="5" fillId="0" borderId="6" xfId="0" applyFont="1" applyBorder="1" applyAlignment="1">
      <alignment horizontal="center" vertical="center" wrapText="1"/>
    </xf>
    <xf numFmtId="14" fontId="5" fillId="0" borderId="6" xfId="3" applyNumberFormat="1" applyFont="1" applyBorder="1" applyAlignment="1">
      <alignment horizontal="center" vertical="center" wrapText="1"/>
    </xf>
    <xf numFmtId="165" fontId="4" fillId="0" borderId="2" xfId="4" applyFont="1" applyFill="1" applyBorder="1" applyAlignment="1">
      <alignment horizontal="center" vertical="center" wrapText="1"/>
    </xf>
    <xf numFmtId="0" fontId="5" fillId="0" borderId="6" xfId="0" applyFont="1" applyBorder="1"/>
    <xf numFmtId="0" fontId="5" fillId="0" borderId="1" xfId="0" applyFont="1" applyBorder="1" applyAlignment="1">
      <alignment horizontal="left" wrapText="1"/>
    </xf>
    <xf numFmtId="165" fontId="5" fillId="2" borderId="6" xfId="4" applyFont="1" applyFill="1" applyBorder="1" applyAlignment="1">
      <alignment horizontal="center" vertical="center" wrapText="1"/>
    </xf>
    <xf numFmtId="164" fontId="6" fillId="0" borderId="6" xfId="0" applyNumberFormat="1" applyFont="1" applyBorder="1" applyAlignment="1">
      <alignment horizontal="center" vertical="center" wrapText="1"/>
    </xf>
    <xf numFmtId="0" fontId="17" fillId="0" borderId="1" xfId="0" applyFont="1" applyBorder="1" applyAlignment="1">
      <alignment horizontal="left" wrapText="1"/>
    </xf>
    <xf numFmtId="0" fontId="17" fillId="0" borderId="1" xfId="0" applyFont="1" applyBorder="1" applyAlignment="1">
      <alignment horizontal="left" vertical="top" wrapText="1"/>
    </xf>
    <xf numFmtId="14" fontId="5" fillId="0" borderId="7" xfId="3" applyNumberFormat="1" applyFont="1" applyBorder="1" applyAlignment="1">
      <alignment horizontal="center" vertical="center" wrapText="1"/>
    </xf>
    <xf numFmtId="165" fontId="5" fillId="0" borderId="7" xfId="4"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center" vertical="center" wrapText="1"/>
    </xf>
    <xf numFmtId="14" fontId="5" fillId="0" borderId="6" xfId="0" applyNumberFormat="1" applyFont="1" applyBorder="1" applyAlignment="1">
      <alignment horizontal="center" vertical="center" wrapText="1"/>
    </xf>
    <xf numFmtId="14" fontId="5" fillId="0" borderId="4" xfId="0" applyNumberFormat="1" applyFont="1" applyBorder="1" applyAlignment="1">
      <alignment horizontal="center" vertical="center" wrapText="1"/>
    </xf>
    <xf numFmtId="14" fontId="5" fillId="2" borderId="6" xfId="3" applyNumberFormat="1" applyFont="1" applyFill="1" applyBorder="1" applyAlignment="1">
      <alignment horizontal="center" vertical="center" wrapText="1"/>
    </xf>
    <xf numFmtId="14" fontId="5" fillId="2" borderId="4" xfId="3" applyNumberFormat="1" applyFont="1" applyFill="1" applyBorder="1" applyAlignment="1">
      <alignment horizontal="center" vertical="center" wrapText="1"/>
    </xf>
    <xf numFmtId="165" fontId="5" fillId="2" borderId="6" xfId="4" applyFont="1" applyFill="1" applyBorder="1" applyAlignment="1">
      <alignment horizontal="center" vertical="center" wrapText="1"/>
    </xf>
    <xf numFmtId="165" fontId="5" fillId="2" borderId="4" xfId="4" applyFont="1" applyFill="1" applyBorder="1" applyAlignment="1">
      <alignment horizontal="center" vertical="center" wrapText="1"/>
    </xf>
    <xf numFmtId="164" fontId="6" fillId="0" borderId="6" xfId="0" applyNumberFormat="1" applyFont="1" applyBorder="1" applyAlignment="1">
      <alignment horizontal="center" vertical="center" wrapText="1"/>
    </xf>
    <xf numFmtId="164" fontId="6" fillId="0" borderId="4" xfId="0" applyNumberFormat="1" applyFont="1" applyBorder="1" applyAlignment="1">
      <alignment horizontal="center" vertical="center" wrapText="1"/>
    </xf>
    <xf numFmtId="0" fontId="5" fillId="2" borderId="6" xfId="3" applyFont="1" applyFill="1" applyBorder="1" applyAlignment="1">
      <alignment horizontal="left" vertical="center" wrapText="1"/>
    </xf>
    <xf numFmtId="0" fontId="5" fillId="2" borderId="4" xfId="3" applyFont="1" applyFill="1" applyBorder="1" applyAlignment="1">
      <alignment horizontal="left" vertical="center" wrapText="1"/>
    </xf>
    <xf numFmtId="0" fontId="5" fillId="2" borderId="6" xfId="3" applyFont="1" applyFill="1" applyBorder="1" applyAlignment="1">
      <alignment horizontal="center" vertical="center" wrapText="1"/>
    </xf>
    <xf numFmtId="0" fontId="5" fillId="2" borderId="4" xfId="3" applyFont="1" applyFill="1" applyBorder="1" applyAlignment="1">
      <alignment horizontal="center" vertical="center" wrapText="1"/>
    </xf>
    <xf numFmtId="0" fontId="5" fillId="0" borderId="6" xfId="3" applyFont="1" applyBorder="1" applyAlignment="1">
      <alignment horizontal="center" vertical="center" wrapText="1"/>
    </xf>
    <xf numFmtId="0" fontId="5" fillId="0" borderId="4" xfId="3" applyFont="1" applyBorder="1" applyAlignment="1">
      <alignment horizontal="center" vertical="center" wrapText="1"/>
    </xf>
    <xf numFmtId="0" fontId="4" fillId="0" borderId="6" xfId="3" applyFont="1" applyBorder="1" applyAlignment="1">
      <alignment horizontal="center" vertical="center" wrapText="1"/>
    </xf>
    <xf numFmtId="0" fontId="4" fillId="0" borderId="4" xfId="3" applyFont="1" applyBorder="1" applyAlignment="1">
      <alignment horizontal="center" vertical="center" wrapText="1"/>
    </xf>
    <xf numFmtId="14" fontId="5" fillId="0" borderId="6" xfId="3" applyNumberFormat="1" applyFont="1" applyBorder="1" applyAlignment="1">
      <alignment horizontal="center" vertical="center" wrapText="1"/>
    </xf>
    <xf numFmtId="14" fontId="5" fillId="0" borderId="4" xfId="3" applyNumberFormat="1" applyFont="1" applyBorder="1" applyAlignment="1">
      <alignment horizontal="center" vertical="center" wrapText="1"/>
    </xf>
    <xf numFmtId="0" fontId="5" fillId="2" borderId="11" xfId="3" applyFont="1" applyFill="1" applyBorder="1" applyAlignment="1">
      <alignment horizontal="center" vertical="center" wrapText="1"/>
    </xf>
    <xf numFmtId="0" fontId="5" fillId="2" borderId="5" xfId="3"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4" xfId="0" applyFont="1" applyBorder="1" applyAlignment="1">
      <alignment horizontal="left" vertical="center" wrapText="1"/>
    </xf>
    <xf numFmtId="0" fontId="5" fillId="0" borderId="6" xfId="0" applyFont="1" applyBorder="1" applyAlignment="1">
      <alignment horizontal="center" vertical="top" wrapText="1"/>
    </xf>
    <xf numFmtId="0" fontId="5" fillId="0" borderId="4" xfId="0" applyFont="1" applyBorder="1" applyAlignment="1">
      <alignment horizontal="center" vertical="top" wrapText="1"/>
    </xf>
    <xf numFmtId="0" fontId="5" fillId="0" borderId="6" xfId="0" applyFont="1" applyBorder="1" applyAlignment="1">
      <alignment horizontal="left"/>
    </xf>
    <xf numFmtId="0" fontId="5" fillId="0" borderId="4" xfId="0" applyFont="1" applyBorder="1" applyAlignment="1">
      <alignment horizontal="left"/>
    </xf>
    <xf numFmtId="0" fontId="5" fillId="0" borderId="6" xfId="3" applyFont="1" applyBorder="1" applyAlignment="1">
      <alignment horizontal="left" vertical="center" wrapText="1"/>
    </xf>
    <xf numFmtId="0" fontId="5" fillId="0" borderId="12" xfId="3" applyFont="1" applyBorder="1" applyAlignment="1">
      <alignment horizontal="left" vertical="center" wrapText="1"/>
    </xf>
    <xf numFmtId="0" fontId="5" fillId="0" borderId="4" xfId="3" applyFont="1" applyBorder="1" applyAlignment="1">
      <alignment horizontal="left" vertical="center" wrapText="1"/>
    </xf>
    <xf numFmtId="0" fontId="4" fillId="2" borderId="6" xfId="3" applyFont="1" applyFill="1" applyBorder="1" applyAlignment="1">
      <alignment horizontal="center" vertical="center" wrapText="1"/>
    </xf>
    <xf numFmtId="0" fontId="4" fillId="2" borderId="12" xfId="3" applyFont="1" applyFill="1" applyBorder="1" applyAlignment="1">
      <alignment horizontal="center" vertical="center" wrapText="1"/>
    </xf>
    <xf numFmtId="0" fontId="4" fillId="2" borderId="4" xfId="3" applyFont="1" applyFill="1" applyBorder="1" applyAlignment="1">
      <alignment horizontal="center" vertical="center" wrapText="1"/>
    </xf>
    <xf numFmtId="0" fontId="5" fillId="2" borderId="12" xfId="3" applyFont="1" applyFill="1" applyBorder="1" applyAlignment="1">
      <alignment horizontal="center" vertical="center" wrapText="1"/>
    </xf>
    <xf numFmtId="0" fontId="9" fillId="0" borderId="0" xfId="0" applyFont="1" applyAlignment="1">
      <alignment horizontal="left" vertical="center"/>
    </xf>
    <xf numFmtId="0" fontId="6" fillId="0" borderId="6"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 xfId="0" applyFont="1" applyBorder="1" applyAlignment="1">
      <alignment horizontal="center" vertical="center"/>
    </xf>
    <xf numFmtId="0" fontId="6" fillId="0" borderId="10" xfId="0" applyFont="1" applyBorder="1" applyAlignment="1">
      <alignment horizontal="center" vertical="center"/>
    </xf>
    <xf numFmtId="0" fontId="6" fillId="0" borderId="3" xfId="0" applyFont="1" applyBorder="1" applyAlignment="1">
      <alignment horizontal="center" vertical="center"/>
    </xf>
    <xf numFmtId="4" fontId="7" fillId="0" borderId="6" xfId="1" applyNumberFormat="1" applyFont="1" applyBorder="1" applyAlignment="1">
      <alignment horizontal="center" vertical="center" wrapText="1"/>
    </xf>
    <xf numFmtId="4" fontId="7" fillId="0" borderId="4" xfId="1" applyNumberFormat="1" applyFont="1" applyBorder="1" applyAlignment="1">
      <alignment horizontal="center" vertical="center" wrapText="1"/>
    </xf>
    <xf numFmtId="164" fontId="7" fillId="0" borderId="6" xfId="0" applyNumberFormat="1" applyFont="1" applyBorder="1" applyAlignment="1">
      <alignment horizontal="center" vertical="center" wrapText="1"/>
    </xf>
    <xf numFmtId="164" fontId="7" fillId="0" borderId="4" xfId="0" applyNumberFormat="1" applyFont="1" applyBorder="1" applyAlignment="1">
      <alignment horizontal="center" vertical="center" wrapText="1"/>
    </xf>
    <xf numFmtId="165" fontId="5" fillId="0" borderId="6" xfId="4" applyFont="1" applyFill="1" applyBorder="1" applyAlignment="1">
      <alignment horizontal="center" vertical="center" wrapText="1"/>
    </xf>
    <xf numFmtId="165" fontId="5" fillId="0" borderId="4" xfId="4" applyFont="1" applyFill="1" applyBorder="1" applyAlignment="1">
      <alignment horizontal="center" vertical="center" wrapText="1"/>
    </xf>
    <xf numFmtId="14" fontId="5" fillId="0" borderId="12" xfId="3" applyNumberFormat="1" applyFont="1" applyBorder="1" applyAlignment="1">
      <alignment horizontal="center" vertical="center" wrapText="1"/>
    </xf>
    <xf numFmtId="14" fontId="4" fillId="0" borderId="6" xfId="0" applyNumberFormat="1" applyFont="1" applyBorder="1" applyAlignment="1">
      <alignment horizontal="center" vertical="center" wrapText="1"/>
    </xf>
    <xf numFmtId="14" fontId="4" fillId="0" borderId="12" xfId="0" applyNumberFormat="1" applyFont="1" applyBorder="1" applyAlignment="1">
      <alignment horizontal="center" vertical="center" wrapText="1"/>
    </xf>
    <xf numFmtId="14" fontId="4" fillId="0" borderId="4" xfId="0" applyNumberFormat="1" applyFont="1" applyBorder="1" applyAlignment="1">
      <alignment horizontal="center" vertical="center" wrapText="1"/>
    </xf>
    <xf numFmtId="0" fontId="5" fillId="0" borderId="12" xfId="0" applyFont="1" applyBorder="1" applyAlignment="1">
      <alignment horizontal="center" vertical="center" wrapText="1"/>
    </xf>
    <xf numFmtId="0" fontId="5" fillId="0" borderId="12" xfId="0" applyFont="1" applyBorder="1" applyAlignment="1">
      <alignment horizontal="left" vertical="center" wrapText="1"/>
    </xf>
    <xf numFmtId="0" fontId="5" fillId="2" borderId="13" xfId="3" applyFont="1" applyFill="1" applyBorder="1" applyAlignment="1">
      <alignment horizontal="center" vertical="center" wrapText="1"/>
    </xf>
    <xf numFmtId="0" fontId="5" fillId="2" borderId="14" xfId="3" applyFont="1" applyFill="1" applyBorder="1" applyAlignment="1">
      <alignment horizontal="center" vertical="center" wrapText="1"/>
    </xf>
    <xf numFmtId="0" fontId="5" fillId="2" borderId="9" xfId="3" applyFont="1" applyFill="1" applyBorder="1" applyAlignment="1">
      <alignment horizontal="center" vertical="center" wrapText="1"/>
    </xf>
    <xf numFmtId="14" fontId="5" fillId="2" borderId="6" xfId="4" applyNumberFormat="1" applyFont="1" applyFill="1" applyBorder="1" applyAlignment="1">
      <alignment horizontal="center" vertical="center" wrapText="1"/>
    </xf>
    <xf numFmtId="14" fontId="5" fillId="2" borderId="12" xfId="4" applyNumberFormat="1" applyFont="1" applyFill="1" applyBorder="1" applyAlignment="1">
      <alignment horizontal="center" vertical="center" wrapText="1"/>
    </xf>
    <xf numFmtId="14" fontId="5" fillId="2" borderId="4" xfId="4" applyNumberFormat="1" applyFont="1" applyFill="1" applyBorder="1" applyAlignment="1">
      <alignment horizontal="center" vertical="center" wrapText="1"/>
    </xf>
    <xf numFmtId="165" fontId="5" fillId="2" borderId="12" xfId="4" applyFont="1" applyFill="1" applyBorder="1" applyAlignment="1">
      <alignment horizontal="center" vertical="center" wrapText="1"/>
    </xf>
    <xf numFmtId="165" fontId="5" fillId="0" borderId="12" xfId="4" applyFont="1" applyFill="1" applyBorder="1" applyAlignment="1">
      <alignment horizontal="center" vertical="center" wrapText="1"/>
    </xf>
  </cellXfs>
  <cellStyles count="6">
    <cellStyle name="Migliaia" xfId="1" builtinId="3"/>
    <cellStyle name="Normale" xfId="0" builtinId="0"/>
    <cellStyle name="Normale 2" xfId="2" xr:uid="{00000000-0005-0000-0000-000002000000}"/>
    <cellStyle name="Normale_Foglio1" xfId="3" xr:uid="{00000000-0005-0000-0000-000003000000}"/>
    <cellStyle name="Valuta" xfId="4" builtinId="4"/>
    <cellStyle name="Valuta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F206"/>
  <sheetViews>
    <sheetView showGridLines="0" tabSelected="1" topLeftCell="A178" zoomScale="70" zoomScaleNormal="70" workbookViewId="0">
      <selection activeCell="M191" sqref="M191"/>
    </sheetView>
  </sheetViews>
  <sheetFormatPr defaultColWidth="9.140625" defaultRowHeight="14.25" x14ac:dyDescent="0.2"/>
  <cols>
    <col min="1" max="1" width="2.85546875" style="2" customWidth="1"/>
    <col min="2" max="2" width="61.85546875" style="41" customWidth="1"/>
    <col min="3" max="3" width="168.7109375" style="41" bestFit="1" customWidth="1"/>
    <col min="4" max="4" width="15.28515625" style="46" bestFit="1" customWidth="1"/>
    <col min="5" max="5" width="16.42578125" style="46" bestFit="1" customWidth="1"/>
    <col min="6" max="6" width="19.140625" style="46" bestFit="1" customWidth="1"/>
    <col min="7" max="9" width="15.5703125" style="46" customWidth="1"/>
    <col min="10" max="10" width="20" style="41" customWidth="1"/>
    <col min="11" max="11" width="26.28515625" style="41" customWidth="1"/>
    <col min="12" max="12" width="29.7109375" style="41" customWidth="1"/>
    <col min="13" max="13" width="16.42578125" style="46" customWidth="1"/>
    <col min="14" max="14" width="18.5703125" style="46" customWidth="1"/>
    <col min="15" max="15" width="24.42578125" style="3" customWidth="1"/>
    <col min="16" max="16" width="21.7109375" style="3" customWidth="1"/>
    <col min="17" max="17" width="19.28515625" style="2" customWidth="1"/>
    <col min="18" max="21" width="9.140625" style="2"/>
    <col min="22" max="22" width="16.28515625" style="2" customWidth="1"/>
    <col min="23" max="23" width="16.140625" style="2" customWidth="1"/>
    <col min="24" max="16384" width="9.140625" style="2"/>
  </cols>
  <sheetData>
    <row r="2" spans="2:17" ht="15" x14ac:dyDescent="0.2">
      <c r="B2" s="33" t="s">
        <v>28</v>
      </c>
    </row>
    <row r="3" spans="2:17" ht="15" x14ac:dyDescent="0.2">
      <c r="B3" s="33" t="s">
        <v>441</v>
      </c>
    </row>
    <row r="5" spans="2:17" ht="15" x14ac:dyDescent="0.2">
      <c r="B5" s="7" t="s">
        <v>64</v>
      </c>
    </row>
    <row r="6" spans="2:17" ht="15" x14ac:dyDescent="0.2">
      <c r="B6" s="7" t="s">
        <v>16</v>
      </c>
    </row>
    <row r="7" spans="2:17" ht="15" x14ac:dyDescent="0.2">
      <c r="B7" s="7" t="s">
        <v>65</v>
      </c>
    </row>
    <row r="8" spans="2:17" ht="15" x14ac:dyDescent="0.2">
      <c r="B8" s="7" t="s">
        <v>17</v>
      </c>
    </row>
    <row r="9" spans="2:17" ht="15" x14ac:dyDescent="0.2">
      <c r="B9" s="7"/>
    </row>
    <row r="10" spans="2:17" s="1" customFormat="1" ht="15" x14ac:dyDescent="0.2">
      <c r="B10" s="145"/>
      <c r="C10" s="145"/>
      <c r="D10" s="145"/>
      <c r="E10" s="145"/>
      <c r="F10" s="145"/>
      <c r="G10" s="145"/>
      <c r="H10" s="145"/>
      <c r="I10" s="145"/>
      <c r="J10" s="145"/>
      <c r="K10" s="145"/>
      <c r="L10" s="145"/>
      <c r="M10" s="145"/>
      <c r="N10" s="47"/>
      <c r="O10" s="6"/>
      <c r="P10" s="6"/>
    </row>
    <row r="11" spans="2:17" s="1" customFormat="1" ht="15" x14ac:dyDescent="0.2">
      <c r="B11" s="7"/>
      <c r="C11" s="7"/>
      <c r="D11" s="7"/>
      <c r="E11" s="7"/>
      <c r="F11" s="7"/>
      <c r="G11" s="7"/>
      <c r="H11" s="7"/>
      <c r="I11" s="7"/>
      <c r="J11" s="7"/>
      <c r="K11" s="7"/>
      <c r="L11" s="7"/>
      <c r="M11" s="7"/>
      <c r="N11" s="47"/>
      <c r="O11" s="6"/>
      <c r="P11" s="6"/>
    </row>
    <row r="12" spans="2:17" s="1" customFormat="1" ht="15" x14ac:dyDescent="0.2">
      <c r="B12" s="7"/>
      <c r="C12" s="7"/>
      <c r="D12" s="7"/>
      <c r="E12" s="7"/>
      <c r="F12" s="7"/>
      <c r="G12" s="7"/>
      <c r="H12" s="7"/>
      <c r="I12" s="7"/>
      <c r="J12" s="7"/>
      <c r="K12" s="7"/>
      <c r="L12" s="7"/>
      <c r="M12" s="7"/>
      <c r="N12" s="47"/>
      <c r="O12" s="6"/>
      <c r="P12" s="6"/>
    </row>
    <row r="13" spans="2:17" ht="10.5" customHeight="1" x14ac:dyDescent="0.2"/>
    <row r="14" spans="2:17" s="4" customFormat="1" ht="66" customHeight="1" x14ac:dyDescent="0.2">
      <c r="B14" s="146" t="s">
        <v>0</v>
      </c>
      <c r="C14" s="146"/>
      <c r="D14" s="150" t="s">
        <v>3</v>
      </c>
      <c r="E14" s="151"/>
      <c r="F14" s="151"/>
      <c r="G14" s="151"/>
      <c r="H14" s="151"/>
      <c r="I14" s="152"/>
      <c r="J14" s="148" t="s">
        <v>19</v>
      </c>
      <c r="K14" s="148" t="s">
        <v>13</v>
      </c>
      <c r="L14" s="148" t="s">
        <v>10</v>
      </c>
      <c r="M14" s="148" t="s">
        <v>1</v>
      </c>
      <c r="N14" s="148" t="s">
        <v>6</v>
      </c>
      <c r="O14" s="153" t="s">
        <v>2</v>
      </c>
      <c r="P14" s="155" t="s">
        <v>43</v>
      </c>
      <c r="Q14" s="155" t="s">
        <v>7</v>
      </c>
    </row>
    <row r="15" spans="2:17" s="4" customFormat="1" ht="83.25" customHeight="1" x14ac:dyDescent="0.2">
      <c r="B15" s="147"/>
      <c r="C15" s="147"/>
      <c r="D15" s="43" t="s">
        <v>9</v>
      </c>
      <c r="E15" s="43" t="s">
        <v>18</v>
      </c>
      <c r="F15" s="48" t="s">
        <v>4</v>
      </c>
      <c r="G15" s="43" t="s">
        <v>5</v>
      </c>
      <c r="H15" s="43" t="s">
        <v>8</v>
      </c>
      <c r="I15" s="43" t="s">
        <v>11</v>
      </c>
      <c r="J15" s="149"/>
      <c r="K15" s="149"/>
      <c r="L15" s="149"/>
      <c r="M15" s="149"/>
      <c r="N15" s="149"/>
      <c r="O15" s="154"/>
      <c r="P15" s="156"/>
      <c r="Q15" s="156"/>
    </row>
    <row r="16" spans="2:17" s="4" customFormat="1" ht="83.25" customHeight="1" x14ac:dyDescent="0.2">
      <c r="B16" s="82" t="s">
        <v>233</v>
      </c>
      <c r="C16" s="78" t="s">
        <v>234</v>
      </c>
      <c r="D16" s="81"/>
      <c r="E16" s="11" t="s">
        <v>12</v>
      </c>
      <c r="F16" s="80"/>
      <c r="G16" s="81"/>
      <c r="H16" s="81"/>
      <c r="I16" s="81"/>
      <c r="J16" s="85" t="s">
        <v>236</v>
      </c>
      <c r="K16" s="15" t="s">
        <v>15</v>
      </c>
      <c r="L16" s="84" t="s">
        <v>235</v>
      </c>
      <c r="M16" s="83">
        <v>40904</v>
      </c>
      <c r="N16" s="21" t="s">
        <v>22</v>
      </c>
      <c r="O16" s="18">
        <v>2917328.66</v>
      </c>
      <c r="P16" s="18">
        <f>105944.8+104802.88+31200+139978.68+133850.1+128265.47+169669.03+221346.29</f>
        <v>1035057.25</v>
      </c>
      <c r="Q16" s="79"/>
    </row>
    <row r="17" spans="2:17" s="4" customFormat="1" ht="28.5" x14ac:dyDescent="0.2">
      <c r="B17" s="14" t="s">
        <v>45</v>
      </c>
      <c r="C17" s="12" t="s">
        <v>44</v>
      </c>
      <c r="D17" s="15"/>
      <c r="E17" s="15" t="s">
        <v>12</v>
      </c>
      <c r="F17" s="15"/>
      <c r="G17" s="15"/>
      <c r="H17" s="15"/>
      <c r="I17" s="15"/>
      <c r="J17" s="15" t="s">
        <v>20</v>
      </c>
      <c r="K17" s="15" t="s">
        <v>14</v>
      </c>
      <c r="L17" s="15" t="s">
        <v>66</v>
      </c>
      <c r="M17" s="21">
        <v>42555</v>
      </c>
      <c r="N17" s="21" t="s">
        <v>22</v>
      </c>
      <c r="O17" s="20">
        <v>5825.25</v>
      </c>
      <c r="P17" s="20">
        <f>1783.65+2381.77</f>
        <v>4165.42</v>
      </c>
      <c r="Q17" s="20"/>
    </row>
    <row r="18" spans="2:17" s="4" customFormat="1" ht="42.75" x14ac:dyDescent="0.2">
      <c r="B18" s="12" t="s">
        <v>37</v>
      </c>
      <c r="C18" s="37" t="s">
        <v>38</v>
      </c>
      <c r="D18" s="35"/>
      <c r="E18" s="15" t="s">
        <v>12</v>
      </c>
      <c r="F18" s="35"/>
      <c r="G18" s="35"/>
      <c r="H18" s="35"/>
      <c r="I18" s="35"/>
      <c r="J18" s="15" t="s">
        <v>20</v>
      </c>
      <c r="K18" s="15" t="s">
        <v>15</v>
      </c>
      <c r="L18" s="26" t="s">
        <v>39</v>
      </c>
      <c r="M18" s="26">
        <v>42971</v>
      </c>
      <c r="N18" s="26">
        <v>43069</v>
      </c>
      <c r="O18" s="36">
        <v>9750</v>
      </c>
      <c r="P18" s="36">
        <v>8060</v>
      </c>
      <c r="Q18" s="20"/>
    </row>
    <row r="19" spans="2:17" s="4" customFormat="1" ht="42.75" x14ac:dyDescent="0.2">
      <c r="B19" s="12" t="s">
        <v>40</v>
      </c>
      <c r="C19" s="9" t="s">
        <v>145</v>
      </c>
      <c r="D19" s="11"/>
      <c r="E19" s="11" t="s">
        <v>12</v>
      </c>
      <c r="F19" s="24"/>
      <c r="G19" s="24"/>
      <c r="H19" s="24"/>
      <c r="I19" s="24"/>
      <c r="J19" s="11" t="s">
        <v>20</v>
      </c>
      <c r="K19" s="15" t="s">
        <v>15</v>
      </c>
      <c r="L19" s="24" t="s">
        <v>41</v>
      </c>
      <c r="M19" s="16">
        <v>43018</v>
      </c>
      <c r="N19" s="17">
        <v>43066</v>
      </c>
      <c r="O19" s="25">
        <v>8248.85</v>
      </c>
      <c r="P19" s="18"/>
      <c r="Q19" s="19"/>
    </row>
    <row r="20" spans="2:17" s="4" customFormat="1" ht="42.75" x14ac:dyDescent="0.2">
      <c r="B20" s="12" t="s">
        <v>25</v>
      </c>
      <c r="C20" s="9" t="s">
        <v>26</v>
      </c>
      <c r="D20" s="11" t="s">
        <v>12</v>
      </c>
      <c r="E20" s="23"/>
      <c r="F20" s="24"/>
      <c r="G20" s="24"/>
      <c r="H20" s="24"/>
      <c r="I20" s="24"/>
      <c r="J20" s="11" t="s">
        <v>20</v>
      </c>
      <c r="K20" s="15" t="s">
        <v>15</v>
      </c>
      <c r="L20" s="11" t="s">
        <v>27</v>
      </c>
      <c r="M20" s="16">
        <v>43054</v>
      </c>
      <c r="N20" s="21">
        <v>43465</v>
      </c>
      <c r="O20" s="18">
        <v>6300</v>
      </c>
      <c r="P20" s="18">
        <f>1800</f>
        <v>1800</v>
      </c>
      <c r="Q20" s="19"/>
    </row>
    <row r="21" spans="2:17" s="4" customFormat="1" ht="28.5" x14ac:dyDescent="0.2">
      <c r="B21" s="12" t="s">
        <v>169</v>
      </c>
      <c r="C21" s="9" t="s">
        <v>170</v>
      </c>
      <c r="D21" s="32"/>
      <c r="E21" s="11" t="s">
        <v>12</v>
      </c>
      <c r="F21" s="24"/>
      <c r="G21" s="24"/>
      <c r="H21" s="24"/>
      <c r="I21" s="24"/>
      <c r="J21" s="11" t="s">
        <v>20</v>
      </c>
      <c r="K21" s="15" t="s">
        <v>21</v>
      </c>
      <c r="L21" s="16" t="s">
        <v>171</v>
      </c>
      <c r="M21" s="16">
        <v>43125</v>
      </c>
      <c r="N21" s="70">
        <v>43145</v>
      </c>
      <c r="O21" s="18">
        <v>6210</v>
      </c>
      <c r="P21" s="18">
        <v>4479.13</v>
      </c>
      <c r="Q21" s="19"/>
    </row>
    <row r="22" spans="2:17" s="4" customFormat="1" ht="28.5" x14ac:dyDescent="0.2">
      <c r="B22" s="12" t="s">
        <v>29</v>
      </c>
      <c r="C22" s="8" t="s">
        <v>30</v>
      </c>
      <c r="D22" s="15"/>
      <c r="E22" s="15" t="s">
        <v>12</v>
      </c>
      <c r="F22" s="35"/>
      <c r="G22" s="35"/>
      <c r="H22" s="35"/>
      <c r="I22" s="35"/>
      <c r="J22" s="15" t="s">
        <v>20</v>
      </c>
      <c r="K22" s="15" t="s">
        <v>21</v>
      </c>
      <c r="L22" s="26" t="s">
        <v>31</v>
      </c>
      <c r="M22" s="26">
        <v>43132</v>
      </c>
      <c r="N22" s="17" t="s">
        <v>134</v>
      </c>
      <c r="O22" s="36">
        <v>10952.75</v>
      </c>
      <c r="P22" s="36">
        <f>2434.43+1043.33</f>
        <v>3477.7599999999998</v>
      </c>
      <c r="Q22" s="20"/>
    </row>
    <row r="23" spans="2:17" s="4" customFormat="1" ht="42.75" x14ac:dyDescent="0.2">
      <c r="B23" s="12" t="s">
        <v>32</v>
      </c>
      <c r="C23" s="9" t="s">
        <v>33</v>
      </c>
      <c r="D23" s="23"/>
      <c r="E23" s="11" t="s">
        <v>12</v>
      </c>
      <c r="F23" s="24"/>
      <c r="G23" s="24"/>
      <c r="H23" s="24"/>
      <c r="I23" s="24"/>
      <c r="J23" s="11" t="s">
        <v>20</v>
      </c>
      <c r="K23" s="15" t="s">
        <v>15</v>
      </c>
      <c r="L23" s="16" t="s">
        <v>34</v>
      </c>
      <c r="M23" s="16">
        <v>43137</v>
      </c>
      <c r="N23" s="17" t="s">
        <v>134</v>
      </c>
      <c r="O23" s="18">
        <v>15531</v>
      </c>
      <c r="P23" s="18">
        <f>7256.45+3109.9</f>
        <v>10366.35</v>
      </c>
      <c r="Q23" s="19"/>
    </row>
    <row r="24" spans="2:17" s="4" customFormat="1" ht="42.75" x14ac:dyDescent="0.2">
      <c r="B24" s="12" t="s">
        <v>55</v>
      </c>
      <c r="C24" s="9" t="s">
        <v>35</v>
      </c>
      <c r="D24" s="24"/>
      <c r="E24" s="11" t="s">
        <v>12</v>
      </c>
      <c r="F24" s="24"/>
      <c r="G24" s="24"/>
      <c r="H24" s="24"/>
      <c r="I24" s="24"/>
      <c r="J24" s="11" t="s">
        <v>20</v>
      </c>
      <c r="K24" s="15" t="s">
        <v>15</v>
      </c>
      <c r="L24" s="16" t="s">
        <v>36</v>
      </c>
      <c r="M24" s="16">
        <v>43140</v>
      </c>
      <c r="N24" s="17" t="s">
        <v>134</v>
      </c>
      <c r="O24" s="18">
        <v>7359.89</v>
      </c>
      <c r="P24" s="18">
        <f>2874.06+1231.73</f>
        <v>4105.79</v>
      </c>
      <c r="Q24" s="19"/>
    </row>
    <row r="25" spans="2:17" s="4" customFormat="1" ht="42.75" x14ac:dyDescent="0.2">
      <c r="B25" s="12" t="s">
        <v>40</v>
      </c>
      <c r="C25" s="9" t="s">
        <v>46</v>
      </c>
      <c r="D25" s="15"/>
      <c r="E25" s="15" t="s">
        <v>12</v>
      </c>
      <c r="F25" s="35"/>
      <c r="G25" s="15"/>
      <c r="H25" s="35"/>
      <c r="I25" s="35"/>
      <c r="J25" s="15" t="s">
        <v>20</v>
      </c>
      <c r="K25" s="15" t="s">
        <v>15</v>
      </c>
      <c r="L25" s="26" t="s">
        <v>47</v>
      </c>
      <c r="M25" s="26">
        <v>43194</v>
      </c>
      <c r="N25" s="20" t="s">
        <v>48</v>
      </c>
      <c r="O25" s="36">
        <v>4323.5200000000004</v>
      </c>
      <c r="P25" s="36">
        <v>3756.6</v>
      </c>
      <c r="Q25" s="20"/>
    </row>
    <row r="26" spans="2:17" s="4" customFormat="1" ht="56.25" customHeight="1" x14ac:dyDescent="0.2">
      <c r="B26" s="10" t="s">
        <v>70</v>
      </c>
      <c r="C26" s="12" t="s">
        <v>52</v>
      </c>
      <c r="D26" s="15"/>
      <c r="E26" s="15" t="s">
        <v>12</v>
      </c>
      <c r="F26" s="15"/>
      <c r="G26" s="15"/>
      <c r="H26" s="15"/>
      <c r="I26" s="15"/>
      <c r="J26" s="11" t="s">
        <v>20</v>
      </c>
      <c r="K26" s="15" t="s">
        <v>15</v>
      </c>
      <c r="L26" s="16" t="s">
        <v>51</v>
      </c>
      <c r="M26" s="16">
        <v>43313</v>
      </c>
      <c r="N26" s="17">
        <v>43343</v>
      </c>
      <c r="O26" s="20">
        <v>13622</v>
      </c>
      <c r="P26" s="20">
        <f>1468.75+2967.45</f>
        <v>4436.2</v>
      </c>
      <c r="Q26" s="20"/>
    </row>
    <row r="27" spans="2:17" s="4" customFormat="1" ht="42.75" x14ac:dyDescent="0.2">
      <c r="B27" s="10" t="s">
        <v>70</v>
      </c>
      <c r="C27" s="12" t="s">
        <v>54</v>
      </c>
      <c r="D27" s="15"/>
      <c r="E27" s="15" t="s">
        <v>12</v>
      </c>
      <c r="F27" s="15"/>
      <c r="G27" s="15"/>
      <c r="H27" s="15"/>
      <c r="I27" s="15"/>
      <c r="J27" s="11" t="s">
        <v>20</v>
      </c>
      <c r="K27" s="15" t="s">
        <v>15</v>
      </c>
      <c r="L27" s="16" t="s">
        <v>53</v>
      </c>
      <c r="M27" s="16">
        <v>43313</v>
      </c>
      <c r="N27" s="17">
        <v>43343</v>
      </c>
      <c r="O27" s="20">
        <v>1378</v>
      </c>
      <c r="P27" s="20"/>
      <c r="Q27" s="20"/>
    </row>
    <row r="28" spans="2:17" s="28" customFormat="1" ht="28.5" x14ac:dyDescent="0.2">
      <c r="B28" s="10" t="s">
        <v>56</v>
      </c>
      <c r="C28" s="13" t="s">
        <v>57</v>
      </c>
      <c r="D28" s="24" t="s">
        <v>12</v>
      </c>
      <c r="E28" s="24"/>
      <c r="F28" s="24"/>
      <c r="G28" s="24"/>
      <c r="H28" s="24"/>
      <c r="I28" s="24"/>
      <c r="J28" s="11" t="s">
        <v>20</v>
      </c>
      <c r="K28" s="11" t="s">
        <v>14</v>
      </c>
      <c r="L28" s="11" t="s">
        <v>58</v>
      </c>
      <c r="M28" s="27">
        <v>43371</v>
      </c>
      <c r="N28" s="16">
        <v>43371</v>
      </c>
      <c r="O28" s="18">
        <v>1400</v>
      </c>
      <c r="P28" s="18"/>
      <c r="Q28" s="19"/>
    </row>
    <row r="29" spans="2:17" s="29" customFormat="1" x14ac:dyDescent="0.2">
      <c r="B29" s="12" t="s">
        <v>61</v>
      </c>
      <c r="C29" s="9" t="s">
        <v>60</v>
      </c>
      <c r="D29" s="31"/>
      <c r="E29" s="15" t="s">
        <v>12</v>
      </c>
      <c r="F29" s="24"/>
      <c r="G29" s="24"/>
      <c r="H29" s="24"/>
      <c r="I29" s="24"/>
      <c r="J29" s="11" t="s">
        <v>20</v>
      </c>
      <c r="K29" s="11" t="s">
        <v>21</v>
      </c>
      <c r="L29" s="15" t="s">
        <v>59</v>
      </c>
      <c r="M29" s="22">
        <v>43433</v>
      </c>
      <c r="N29" s="26">
        <v>43434</v>
      </c>
      <c r="O29" s="18">
        <v>3500</v>
      </c>
      <c r="P29" s="18"/>
      <c r="Q29" s="19"/>
    </row>
    <row r="30" spans="2:17" s="34" customFormat="1" ht="42.75" customHeight="1" x14ac:dyDescent="0.2">
      <c r="B30" s="120" t="s">
        <v>67</v>
      </c>
      <c r="C30" s="8" t="s">
        <v>68</v>
      </c>
      <c r="D30" s="122"/>
      <c r="E30" s="122" t="s">
        <v>12</v>
      </c>
      <c r="F30" s="122"/>
      <c r="G30" s="122"/>
      <c r="H30" s="122"/>
      <c r="I30" s="122"/>
      <c r="J30" s="122" t="s">
        <v>20</v>
      </c>
      <c r="K30" s="124" t="s">
        <v>50</v>
      </c>
      <c r="L30" s="110" t="s">
        <v>69</v>
      </c>
      <c r="M30" s="112">
        <v>43531</v>
      </c>
      <c r="N30" s="114" t="s">
        <v>42</v>
      </c>
      <c r="O30" s="25">
        <v>17504.32</v>
      </c>
      <c r="P30" s="116">
        <v>25633.85</v>
      </c>
      <c r="Q30" s="118"/>
    </row>
    <row r="31" spans="2:17" s="34" customFormat="1" ht="15" customHeight="1" x14ac:dyDescent="0.2">
      <c r="B31" s="121"/>
      <c r="C31" s="8" t="s">
        <v>78</v>
      </c>
      <c r="D31" s="123"/>
      <c r="E31" s="123"/>
      <c r="F31" s="123"/>
      <c r="G31" s="123"/>
      <c r="H31" s="123"/>
      <c r="I31" s="123"/>
      <c r="J31" s="123"/>
      <c r="K31" s="125"/>
      <c r="L31" s="111"/>
      <c r="M31" s="113"/>
      <c r="N31" s="115"/>
      <c r="O31" s="40">
        <v>6301.55</v>
      </c>
      <c r="P31" s="117"/>
      <c r="Q31" s="119"/>
    </row>
    <row r="32" spans="2:17" s="29" customFormat="1" ht="28.5" x14ac:dyDescent="0.2">
      <c r="B32" s="10" t="s">
        <v>70</v>
      </c>
      <c r="C32" s="9" t="s">
        <v>71</v>
      </c>
      <c r="D32" s="24"/>
      <c r="E32" s="11" t="s">
        <v>12</v>
      </c>
      <c r="F32" s="24"/>
      <c r="G32" s="24"/>
      <c r="H32" s="24"/>
      <c r="I32" s="24"/>
      <c r="J32" s="11" t="s">
        <v>20</v>
      </c>
      <c r="K32" s="11" t="s">
        <v>21</v>
      </c>
      <c r="L32" s="42" t="s">
        <v>72</v>
      </c>
      <c r="M32" s="45">
        <v>43543</v>
      </c>
      <c r="N32" s="17" t="s">
        <v>42</v>
      </c>
      <c r="O32" s="18">
        <v>25004.7</v>
      </c>
      <c r="P32" s="18">
        <f>4380.87+6511.1+13193.48+2676.78</f>
        <v>26762.23</v>
      </c>
      <c r="Q32" s="19"/>
    </row>
    <row r="33" spans="1:17" s="29" customFormat="1" ht="57" x14ac:dyDescent="0.2">
      <c r="B33" s="10" t="s">
        <v>76</v>
      </c>
      <c r="C33" s="8" t="s">
        <v>75</v>
      </c>
      <c r="D33" s="24"/>
      <c r="E33" s="11"/>
      <c r="F33" s="24"/>
      <c r="G33" s="11" t="s">
        <v>12</v>
      </c>
      <c r="H33" s="24"/>
      <c r="I33" s="24"/>
      <c r="J33" s="11" t="s">
        <v>20</v>
      </c>
      <c r="K33" s="11" t="s">
        <v>14</v>
      </c>
      <c r="L33" s="39" t="s">
        <v>74</v>
      </c>
      <c r="M33" s="45">
        <v>43593</v>
      </c>
      <c r="N33" s="39" t="s">
        <v>73</v>
      </c>
      <c r="O33" s="18">
        <f>14400+8000</f>
        <v>22400</v>
      </c>
      <c r="P33" s="18">
        <f>14201.27+13372.82</f>
        <v>27574.09</v>
      </c>
      <c r="Q33" s="38"/>
    </row>
    <row r="34" spans="1:17" s="34" customFormat="1" ht="47.25" customHeight="1" x14ac:dyDescent="0.2">
      <c r="B34" s="120" t="s">
        <v>81</v>
      </c>
      <c r="C34" s="8" t="s">
        <v>80</v>
      </c>
      <c r="D34" s="122"/>
      <c r="E34" s="122" t="s">
        <v>12</v>
      </c>
      <c r="F34" s="122"/>
      <c r="G34" s="122"/>
      <c r="H34" s="122"/>
      <c r="I34" s="122"/>
      <c r="J34" s="122" t="s">
        <v>20</v>
      </c>
      <c r="K34" s="124" t="s">
        <v>50</v>
      </c>
      <c r="L34" s="128" t="s">
        <v>79</v>
      </c>
      <c r="M34" s="128">
        <v>43675</v>
      </c>
      <c r="N34" s="114" t="s">
        <v>42</v>
      </c>
      <c r="O34" s="25">
        <v>6335.22</v>
      </c>
      <c r="P34" s="116"/>
      <c r="Q34" s="118"/>
    </row>
    <row r="35" spans="1:17" s="34" customFormat="1" x14ac:dyDescent="0.2">
      <c r="B35" s="121"/>
      <c r="C35" s="8" t="s">
        <v>78</v>
      </c>
      <c r="D35" s="123"/>
      <c r="E35" s="123"/>
      <c r="F35" s="123"/>
      <c r="G35" s="123"/>
      <c r="H35" s="123"/>
      <c r="I35" s="123"/>
      <c r="J35" s="123"/>
      <c r="K35" s="125"/>
      <c r="L35" s="129"/>
      <c r="M35" s="129"/>
      <c r="N35" s="115"/>
      <c r="O35" s="40">
        <v>2280.6799999999998</v>
      </c>
      <c r="P35" s="117"/>
      <c r="Q35" s="119"/>
    </row>
    <row r="36" spans="1:17" ht="28.5" x14ac:dyDescent="0.2">
      <c r="B36" s="120" t="s">
        <v>83</v>
      </c>
      <c r="C36" s="9" t="s">
        <v>84</v>
      </c>
      <c r="D36" s="130"/>
      <c r="E36" s="122" t="s">
        <v>12</v>
      </c>
      <c r="F36" s="122"/>
      <c r="G36" s="122"/>
      <c r="H36" s="122"/>
      <c r="I36" s="122"/>
      <c r="J36" s="122" t="s">
        <v>20</v>
      </c>
      <c r="K36" s="126" t="s">
        <v>50</v>
      </c>
      <c r="L36" s="124" t="s">
        <v>85</v>
      </c>
      <c r="M36" s="128">
        <v>43719</v>
      </c>
      <c r="N36" s="128" t="s">
        <v>42</v>
      </c>
      <c r="O36" s="18">
        <v>17507.689999999999</v>
      </c>
      <c r="P36" s="116"/>
      <c r="Q36" s="116"/>
    </row>
    <row r="37" spans="1:17" s="50" customFormat="1" x14ac:dyDescent="0.2">
      <c r="A37" s="2"/>
      <c r="B37" s="121"/>
      <c r="C37" s="9" t="s">
        <v>78</v>
      </c>
      <c r="D37" s="131"/>
      <c r="E37" s="123"/>
      <c r="F37" s="123"/>
      <c r="G37" s="123"/>
      <c r="H37" s="123"/>
      <c r="I37" s="123"/>
      <c r="J37" s="123"/>
      <c r="K37" s="127"/>
      <c r="L37" s="125"/>
      <c r="M37" s="125"/>
      <c r="N37" s="129"/>
      <c r="O37" s="19">
        <v>6302.77</v>
      </c>
      <c r="P37" s="117"/>
      <c r="Q37" s="117"/>
    </row>
    <row r="38" spans="1:17" ht="28.5" x14ac:dyDescent="0.2">
      <c r="B38" s="120" t="s">
        <v>86</v>
      </c>
      <c r="C38" s="8" t="s">
        <v>87</v>
      </c>
      <c r="D38" s="130"/>
      <c r="E38" s="122" t="s">
        <v>12</v>
      </c>
      <c r="F38" s="122"/>
      <c r="G38" s="122"/>
      <c r="H38" s="122"/>
      <c r="I38" s="122"/>
      <c r="J38" s="122" t="s">
        <v>20</v>
      </c>
      <c r="K38" s="126" t="s">
        <v>50</v>
      </c>
      <c r="L38" s="124" t="s">
        <v>88</v>
      </c>
      <c r="M38" s="128">
        <v>43724</v>
      </c>
      <c r="N38" s="128" t="s">
        <v>42</v>
      </c>
      <c r="O38" s="18">
        <v>21474.23</v>
      </c>
      <c r="P38" s="116"/>
      <c r="Q38" s="116"/>
    </row>
    <row r="39" spans="1:17" s="50" customFormat="1" x14ac:dyDescent="0.2">
      <c r="B39" s="121"/>
      <c r="C39" s="9" t="s">
        <v>78</v>
      </c>
      <c r="D39" s="131"/>
      <c r="E39" s="123"/>
      <c r="F39" s="123"/>
      <c r="G39" s="123"/>
      <c r="H39" s="123"/>
      <c r="I39" s="123"/>
      <c r="J39" s="123"/>
      <c r="K39" s="127"/>
      <c r="L39" s="125"/>
      <c r="M39" s="125"/>
      <c r="N39" s="129"/>
      <c r="O39" s="19">
        <v>7730.72</v>
      </c>
      <c r="P39" s="117"/>
      <c r="Q39" s="117"/>
    </row>
    <row r="40" spans="1:17" ht="28.5" x14ac:dyDescent="0.2">
      <c r="B40" s="10" t="s">
        <v>49</v>
      </c>
      <c r="C40" s="9" t="s">
        <v>89</v>
      </c>
      <c r="D40" s="11"/>
      <c r="E40" s="11" t="s">
        <v>12</v>
      </c>
      <c r="F40" s="24"/>
      <c r="G40" s="11"/>
      <c r="H40" s="24"/>
      <c r="I40" s="24"/>
      <c r="J40" s="11" t="s">
        <v>20</v>
      </c>
      <c r="K40" s="51" t="s">
        <v>21</v>
      </c>
      <c r="L40" s="35">
        <v>5000243381</v>
      </c>
      <c r="M40" s="26">
        <v>43726</v>
      </c>
      <c r="N40" s="21">
        <v>44104</v>
      </c>
      <c r="O40" s="18">
        <v>10900</v>
      </c>
      <c r="P40" s="18"/>
      <c r="Q40" s="19"/>
    </row>
    <row r="41" spans="1:17" ht="28.5" x14ac:dyDescent="0.2">
      <c r="B41" s="10" t="s">
        <v>91</v>
      </c>
      <c r="C41" s="9" t="s">
        <v>94</v>
      </c>
      <c r="D41" s="11"/>
      <c r="E41" s="11" t="s">
        <v>12</v>
      </c>
      <c r="F41" s="24"/>
      <c r="G41" s="11"/>
      <c r="H41" s="24"/>
      <c r="I41" s="24"/>
      <c r="J41" s="11" t="s">
        <v>20</v>
      </c>
      <c r="K41" s="51" t="s">
        <v>21</v>
      </c>
      <c r="L41" s="35">
        <v>5000243493</v>
      </c>
      <c r="M41" s="26">
        <v>43727</v>
      </c>
      <c r="N41" s="21" t="s">
        <v>90</v>
      </c>
      <c r="O41" s="18">
        <v>11250</v>
      </c>
      <c r="P41" s="18">
        <v>12024</v>
      </c>
      <c r="Q41" s="19"/>
    </row>
    <row r="42" spans="1:17" ht="28.5" x14ac:dyDescent="0.2">
      <c r="B42" s="10" t="s">
        <v>92</v>
      </c>
      <c r="C42" s="9" t="s">
        <v>93</v>
      </c>
      <c r="D42" s="11"/>
      <c r="E42" s="11" t="s">
        <v>12</v>
      </c>
      <c r="F42" s="24"/>
      <c r="G42" s="11"/>
      <c r="H42" s="24"/>
      <c r="I42" s="24"/>
      <c r="J42" s="11" t="s">
        <v>20</v>
      </c>
      <c r="K42" s="51" t="s">
        <v>14</v>
      </c>
      <c r="L42" s="35">
        <v>5000243798</v>
      </c>
      <c r="M42" s="26">
        <v>43732</v>
      </c>
      <c r="N42" s="21">
        <v>44316</v>
      </c>
      <c r="O42" s="18">
        <v>8186.35</v>
      </c>
      <c r="P42" s="18">
        <f>4082</f>
        <v>4082</v>
      </c>
      <c r="Q42" s="19"/>
    </row>
    <row r="43" spans="1:17" ht="28.5" x14ac:dyDescent="0.2">
      <c r="B43" s="10" t="s">
        <v>318</v>
      </c>
      <c r="C43" s="9" t="s">
        <v>95</v>
      </c>
      <c r="D43" s="11"/>
      <c r="E43" s="11" t="s">
        <v>12</v>
      </c>
      <c r="F43" s="24"/>
      <c r="G43" s="11"/>
      <c r="H43" s="24"/>
      <c r="I43" s="24"/>
      <c r="J43" s="11" t="s">
        <v>20</v>
      </c>
      <c r="K43" s="51" t="s">
        <v>21</v>
      </c>
      <c r="L43" s="35">
        <v>5000244065</v>
      </c>
      <c r="M43" s="26">
        <v>43733</v>
      </c>
      <c r="N43" s="21">
        <v>44316</v>
      </c>
      <c r="O43" s="18">
        <v>11600</v>
      </c>
      <c r="P43" s="18">
        <f>10457.43</f>
        <v>10457.43</v>
      </c>
      <c r="Q43" s="19"/>
    </row>
    <row r="44" spans="1:17" ht="38.25" x14ac:dyDescent="0.2">
      <c r="B44" s="10" t="s">
        <v>96</v>
      </c>
      <c r="C44" s="9" t="s">
        <v>97</v>
      </c>
      <c r="D44" s="11"/>
      <c r="E44" s="11" t="s">
        <v>12</v>
      </c>
      <c r="F44" s="24"/>
      <c r="G44" s="11"/>
      <c r="H44" s="24"/>
      <c r="I44" s="24"/>
      <c r="J44" s="11" t="s">
        <v>20</v>
      </c>
      <c r="K44" s="52" t="s">
        <v>15</v>
      </c>
      <c r="L44" s="35">
        <v>5000244982</v>
      </c>
      <c r="M44" s="26">
        <v>43747</v>
      </c>
      <c r="N44" s="21" t="s">
        <v>90</v>
      </c>
      <c r="O44" s="18">
        <v>5249.55</v>
      </c>
      <c r="P44" s="18"/>
      <c r="Q44" s="19"/>
    </row>
    <row r="45" spans="1:17" s="4" customFormat="1" ht="25.5" x14ac:dyDescent="0.2">
      <c r="B45" s="10" t="s">
        <v>98</v>
      </c>
      <c r="C45" s="58" t="s">
        <v>99</v>
      </c>
      <c r="D45" s="53"/>
      <c r="E45" s="53" t="s">
        <v>12</v>
      </c>
      <c r="F45" s="53"/>
      <c r="G45" s="53"/>
      <c r="H45" s="53"/>
      <c r="I45" s="53"/>
      <c r="J45" s="51" t="s">
        <v>20</v>
      </c>
      <c r="K45" s="51" t="s">
        <v>21</v>
      </c>
      <c r="L45" s="35">
        <v>5000246267</v>
      </c>
      <c r="M45" s="54">
        <v>43760</v>
      </c>
      <c r="N45" s="55">
        <v>44255</v>
      </c>
      <c r="O45" s="56">
        <v>23950</v>
      </c>
      <c r="P45" s="56">
        <f>4035.11+5663.09+5865.57+3626.23+5067.33</f>
        <v>24257.33</v>
      </c>
      <c r="Q45" s="57"/>
    </row>
    <row r="46" spans="1:17" s="4" customFormat="1" ht="25.5" x14ac:dyDescent="0.2">
      <c r="B46" s="10" t="s">
        <v>100</v>
      </c>
      <c r="C46" s="58" t="s">
        <v>101</v>
      </c>
      <c r="D46" s="53"/>
      <c r="E46" s="53" t="s">
        <v>12</v>
      </c>
      <c r="F46" s="53"/>
      <c r="G46" s="53"/>
      <c r="H46" s="53"/>
      <c r="I46" s="53"/>
      <c r="J46" s="51" t="s">
        <v>20</v>
      </c>
      <c r="K46" s="51" t="s">
        <v>21</v>
      </c>
      <c r="L46" s="35">
        <v>5000246270</v>
      </c>
      <c r="M46" s="54">
        <v>43760</v>
      </c>
      <c r="N46" s="55">
        <v>44255</v>
      </c>
      <c r="O46" s="56">
        <v>25000</v>
      </c>
      <c r="P46" s="56">
        <f>1870.4+3740.8+20040</f>
        <v>25651.200000000001</v>
      </c>
      <c r="Q46" s="57"/>
    </row>
    <row r="47" spans="1:17" ht="38.25" x14ac:dyDescent="0.2">
      <c r="B47" s="71" t="s">
        <v>172</v>
      </c>
      <c r="C47" s="30" t="s">
        <v>102</v>
      </c>
      <c r="D47" s="11"/>
      <c r="E47" s="11" t="s">
        <v>12</v>
      </c>
      <c r="F47" s="24"/>
      <c r="G47" s="11"/>
      <c r="H47" s="24"/>
      <c r="I47" s="24"/>
      <c r="J47" s="11" t="s">
        <v>20</v>
      </c>
      <c r="K47" s="51" t="s">
        <v>82</v>
      </c>
      <c r="L47" s="35" t="s">
        <v>103</v>
      </c>
      <c r="M47" s="26">
        <v>43767</v>
      </c>
      <c r="N47" s="21" t="s">
        <v>104</v>
      </c>
      <c r="O47" s="18">
        <v>1500</v>
      </c>
      <c r="P47" s="18">
        <f>1044</f>
        <v>1044</v>
      </c>
      <c r="Q47" s="19"/>
    </row>
    <row r="48" spans="1:17" s="4" customFormat="1" ht="42.75" x14ac:dyDescent="0.2">
      <c r="B48" s="10" t="s">
        <v>105</v>
      </c>
      <c r="C48" s="9" t="s">
        <v>106</v>
      </c>
      <c r="D48" s="24"/>
      <c r="E48" s="24" t="s">
        <v>12</v>
      </c>
      <c r="F48" s="24"/>
      <c r="G48" s="24"/>
      <c r="H48" s="24"/>
      <c r="I48" s="24"/>
      <c r="J48" s="15" t="s">
        <v>20</v>
      </c>
      <c r="K48" s="15" t="s">
        <v>15</v>
      </c>
      <c r="L48" s="11">
        <v>5000249565</v>
      </c>
      <c r="M48" s="16">
        <v>43789</v>
      </c>
      <c r="N48" s="17">
        <v>44746</v>
      </c>
      <c r="O48" s="18">
        <v>44226.82</v>
      </c>
      <c r="P48" s="18"/>
      <c r="Q48" s="19"/>
    </row>
    <row r="49" spans="2:18" s="4" customFormat="1" ht="42.75" x14ac:dyDescent="0.2">
      <c r="B49" s="10" t="s">
        <v>396</v>
      </c>
      <c r="C49" s="9" t="s">
        <v>108</v>
      </c>
      <c r="D49" s="24"/>
      <c r="E49" s="24" t="s">
        <v>12</v>
      </c>
      <c r="F49" s="24"/>
      <c r="G49" s="24"/>
      <c r="H49" s="24"/>
      <c r="I49" s="24"/>
      <c r="J49" s="15" t="s">
        <v>20</v>
      </c>
      <c r="K49" s="15" t="s">
        <v>15</v>
      </c>
      <c r="L49" s="11">
        <v>5000249621</v>
      </c>
      <c r="M49" s="16">
        <v>43789</v>
      </c>
      <c r="N49" s="17">
        <v>45048</v>
      </c>
      <c r="O49" s="18">
        <v>42736.08</v>
      </c>
      <c r="P49" s="18">
        <f>15600+7280+7280</f>
        <v>30160</v>
      </c>
      <c r="Q49" s="19"/>
    </row>
    <row r="50" spans="2:18" s="4" customFormat="1" ht="41.45" customHeight="1" x14ac:dyDescent="0.2">
      <c r="B50" s="10" t="s">
        <v>109</v>
      </c>
      <c r="C50" s="9" t="s">
        <v>119</v>
      </c>
      <c r="D50" s="24" t="s">
        <v>12</v>
      </c>
      <c r="E50" s="24"/>
      <c r="F50" s="11"/>
      <c r="G50" s="11"/>
      <c r="H50" s="11"/>
      <c r="I50" s="11"/>
      <c r="J50" s="15" t="s">
        <v>24</v>
      </c>
      <c r="K50" s="51" t="s">
        <v>14</v>
      </c>
      <c r="L50" s="11">
        <v>5000249962</v>
      </c>
      <c r="M50" s="17">
        <v>43794</v>
      </c>
      <c r="N50" s="17">
        <v>44926</v>
      </c>
      <c r="O50" s="19">
        <v>2600</v>
      </c>
      <c r="P50" s="19">
        <f>1750</f>
        <v>1750</v>
      </c>
      <c r="Q50" s="19"/>
    </row>
    <row r="51" spans="2:18" s="4" customFormat="1" ht="28.5" x14ac:dyDescent="0.2">
      <c r="B51" s="10" t="s">
        <v>77</v>
      </c>
      <c r="C51" s="9" t="s">
        <v>111</v>
      </c>
      <c r="D51" s="53"/>
      <c r="E51" s="53"/>
      <c r="F51" s="53"/>
      <c r="G51" s="53" t="s">
        <v>12</v>
      </c>
      <c r="H51" s="53"/>
      <c r="I51" s="53"/>
      <c r="J51" s="51" t="s">
        <v>20</v>
      </c>
      <c r="K51" s="11" t="s">
        <v>14</v>
      </c>
      <c r="L51" s="35" t="s">
        <v>112</v>
      </c>
      <c r="M51" s="54">
        <v>43802</v>
      </c>
      <c r="N51" s="16" t="s">
        <v>62</v>
      </c>
      <c r="O51" s="19">
        <v>1713.5</v>
      </c>
      <c r="P51" s="19">
        <v>5127.8900000000003</v>
      </c>
      <c r="Q51" s="57"/>
    </row>
    <row r="52" spans="2:18" s="4" customFormat="1" ht="28.5" x14ac:dyDescent="0.2">
      <c r="B52" s="10" t="s">
        <v>114</v>
      </c>
      <c r="C52" s="37" t="s">
        <v>113</v>
      </c>
      <c r="D52" s="53"/>
      <c r="E52" s="53" t="s">
        <v>12</v>
      </c>
      <c r="F52" s="53"/>
      <c r="G52" s="53"/>
      <c r="H52" s="53"/>
      <c r="I52" s="53"/>
      <c r="J52" s="51" t="s">
        <v>20</v>
      </c>
      <c r="K52" s="11" t="s">
        <v>14</v>
      </c>
      <c r="L52" s="35">
        <v>5000252759</v>
      </c>
      <c r="M52" s="54">
        <v>43816</v>
      </c>
      <c r="N52" s="16">
        <v>44469</v>
      </c>
      <c r="O52" s="19">
        <v>2990</v>
      </c>
      <c r="P52" s="19">
        <v>3109.6</v>
      </c>
      <c r="Q52" s="57"/>
    </row>
    <row r="53" spans="2:18" ht="28.5" x14ac:dyDescent="0.2">
      <c r="B53" s="62" t="s">
        <v>115</v>
      </c>
      <c r="C53" s="62" t="s">
        <v>116</v>
      </c>
      <c r="D53" s="11"/>
      <c r="E53" s="11" t="s">
        <v>12</v>
      </c>
      <c r="F53" s="24"/>
      <c r="G53" s="11"/>
      <c r="H53" s="24"/>
      <c r="I53" s="24"/>
      <c r="J53" s="11" t="s">
        <v>20</v>
      </c>
      <c r="K53" s="11" t="s">
        <v>21</v>
      </c>
      <c r="L53" s="42">
        <v>5000254658</v>
      </c>
      <c r="M53" s="26">
        <v>43846</v>
      </c>
      <c r="N53" s="21">
        <v>45673</v>
      </c>
      <c r="O53" s="18">
        <v>20001</v>
      </c>
      <c r="P53" s="18">
        <f>1425.14+712.57+712.57+2137.7+712.57+1425.14+712.57+712.57+1425.14+1425.14+1425.14+712.57+712.57+1425.14+712.57</f>
        <v>16389.099999999999</v>
      </c>
      <c r="Q53" s="19"/>
    </row>
    <row r="54" spans="2:18" ht="25.5" x14ac:dyDescent="0.2">
      <c r="B54" s="61" t="s">
        <v>118</v>
      </c>
      <c r="C54" s="62" t="s">
        <v>117</v>
      </c>
      <c r="D54" s="11"/>
      <c r="E54" s="11"/>
      <c r="F54" s="24"/>
      <c r="G54" s="11"/>
      <c r="H54" s="24"/>
      <c r="I54" s="24" t="s">
        <v>12</v>
      </c>
      <c r="J54" s="11" t="s">
        <v>20</v>
      </c>
      <c r="K54" s="51" t="s">
        <v>14</v>
      </c>
      <c r="L54" s="63">
        <v>5000254718</v>
      </c>
      <c r="M54" s="26">
        <v>43850</v>
      </c>
      <c r="N54" s="26">
        <v>44926</v>
      </c>
      <c r="O54" s="18">
        <v>5500</v>
      </c>
      <c r="P54" s="18">
        <f>3300+2200</f>
        <v>5500</v>
      </c>
      <c r="Q54" s="19"/>
    </row>
    <row r="55" spans="2:18" s="4" customFormat="1" ht="28.5" x14ac:dyDescent="0.2">
      <c r="B55" s="10" t="s">
        <v>120</v>
      </c>
      <c r="C55" s="37" t="s">
        <v>121</v>
      </c>
      <c r="D55" s="11"/>
      <c r="E55" s="11" t="s">
        <v>12</v>
      </c>
      <c r="F55" s="24"/>
      <c r="G55" s="24"/>
      <c r="H55" s="11"/>
      <c r="I55" s="24"/>
      <c r="J55" s="11" t="s">
        <v>20</v>
      </c>
      <c r="K55" s="51" t="s">
        <v>21</v>
      </c>
      <c r="L55" s="35">
        <v>5000255679</v>
      </c>
      <c r="M55" s="26">
        <v>43859</v>
      </c>
      <c r="N55" s="21">
        <v>44196</v>
      </c>
      <c r="O55" s="25">
        <v>16269.68</v>
      </c>
      <c r="P55" s="18"/>
      <c r="Q55" s="44"/>
    </row>
    <row r="56" spans="2:18" s="4" customFormat="1" ht="28.5" x14ac:dyDescent="0.2">
      <c r="B56" s="10" t="s">
        <v>122</v>
      </c>
      <c r="C56" s="37" t="s">
        <v>123</v>
      </c>
      <c r="D56" s="11"/>
      <c r="E56" s="11" t="s">
        <v>12</v>
      </c>
      <c r="F56" s="24"/>
      <c r="G56" s="24"/>
      <c r="H56" s="11"/>
      <c r="I56" s="24"/>
      <c r="J56" s="11" t="s">
        <v>20</v>
      </c>
      <c r="K56" s="51" t="s">
        <v>14</v>
      </c>
      <c r="L56" s="35">
        <v>5000255675</v>
      </c>
      <c r="M56" s="26">
        <v>43859</v>
      </c>
      <c r="N56" s="21">
        <v>44196</v>
      </c>
      <c r="O56" s="25">
        <v>1952.36</v>
      </c>
      <c r="P56" s="18"/>
      <c r="Q56" s="44"/>
    </row>
    <row r="57" spans="2:18" s="4" customFormat="1" ht="45.75" customHeight="1" x14ac:dyDescent="0.2">
      <c r="B57" s="10" t="s">
        <v>124</v>
      </c>
      <c r="C57" s="37" t="s">
        <v>125</v>
      </c>
      <c r="D57" s="11"/>
      <c r="E57" s="11" t="s">
        <v>12</v>
      </c>
      <c r="F57" s="24"/>
      <c r="G57" s="24"/>
      <c r="H57" s="11"/>
      <c r="I57" s="24"/>
      <c r="J57" s="11" t="s">
        <v>20</v>
      </c>
      <c r="K57" s="51" t="s">
        <v>21</v>
      </c>
      <c r="L57" s="35">
        <v>5000255682</v>
      </c>
      <c r="M57" s="26">
        <v>43859</v>
      </c>
      <c r="N57" s="21" t="s">
        <v>42</v>
      </c>
      <c r="O57" s="25">
        <v>34500</v>
      </c>
      <c r="P57" s="18"/>
      <c r="Q57" s="44"/>
    </row>
    <row r="58" spans="2:18" s="4" customFormat="1" ht="45.75" customHeight="1" x14ac:dyDescent="0.2">
      <c r="B58" s="10" t="s">
        <v>127</v>
      </c>
      <c r="C58" s="64" t="s">
        <v>126</v>
      </c>
      <c r="D58" s="11"/>
      <c r="E58" s="11" t="s">
        <v>12</v>
      </c>
      <c r="F58" s="24"/>
      <c r="G58" s="24"/>
      <c r="H58" s="11"/>
      <c r="I58" s="24"/>
      <c r="J58" s="11" t="s">
        <v>20</v>
      </c>
      <c r="K58" s="51" t="s">
        <v>21</v>
      </c>
      <c r="L58" s="35">
        <v>5000257468</v>
      </c>
      <c r="M58" s="26">
        <v>43881</v>
      </c>
      <c r="N58" s="21">
        <v>44651</v>
      </c>
      <c r="O58" s="25">
        <v>10050</v>
      </c>
      <c r="P58" s="18">
        <v>10452</v>
      </c>
      <c r="Q58" s="38"/>
    </row>
    <row r="59" spans="2:18" s="29" customFormat="1" ht="28.5" x14ac:dyDescent="0.2">
      <c r="B59" s="138" t="s">
        <v>76</v>
      </c>
      <c r="C59" s="8" t="s">
        <v>133</v>
      </c>
      <c r="D59" s="122"/>
      <c r="E59" s="141"/>
      <c r="F59" s="122"/>
      <c r="G59" s="122" t="s">
        <v>12</v>
      </c>
      <c r="H59" s="122"/>
      <c r="I59" s="122"/>
      <c r="J59" s="141" t="s">
        <v>20</v>
      </c>
      <c r="K59" s="122" t="s">
        <v>14</v>
      </c>
      <c r="L59" s="110" t="s">
        <v>132</v>
      </c>
      <c r="M59" s="160">
        <v>43908</v>
      </c>
      <c r="N59" s="128" t="s">
        <v>129</v>
      </c>
      <c r="O59" s="18">
        <v>10800</v>
      </c>
      <c r="P59" s="18">
        <f>12549.64</f>
        <v>12549.64</v>
      </c>
      <c r="Q59" s="38"/>
    </row>
    <row r="60" spans="2:18" x14ac:dyDescent="0.2">
      <c r="B60" s="139"/>
      <c r="C60" s="107" t="s">
        <v>131</v>
      </c>
      <c r="D60" s="144"/>
      <c r="E60" s="142"/>
      <c r="F60" s="144"/>
      <c r="G60" s="144"/>
      <c r="H60" s="144"/>
      <c r="I60" s="144"/>
      <c r="J60" s="142"/>
      <c r="K60" s="144"/>
      <c r="L60" s="163"/>
      <c r="M60" s="161"/>
      <c r="N60" s="159"/>
      <c r="O60" s="65">
        <v>4800</v>
      </c>
      <c r="P60" s="157">
        <v>14011.97</v>
      </c>
      <c r="Q60" s="157"/>
      <c r="R60" s="86"/>
    </row>
    <row r="61" spans="2:18" x14ac:dyDescent="0.2">
      <c r="B61" s="140"/>
      <c r="C61" s="67" t="s">
        <v>130</v>
      </c>
      <c r="D61" s="123"/>
      <c r="E61" s="143"/>
      <c r="F61" s="123"/>
      <c r="G61" s="123"/>
      <c r="H61" s="123"/>
      <c r="I61" s="123"/>
      <c r="J61" s="143"/>
      <c r="K61" s="123"/>
      <c r="L61" s="111"/>
      <c r="M61" s="162"/>
      <c r="N61" s="129"/>
      <c r="O61" s="65">
        <v>6000</v>
      </c>
      <c r="P61" s="158"/>
      <c r="Q61" s="158"/>
    </row>
    <row r="62" spans="2:18" s="4" customFormat="1" ht="28.5" x14ac:dyDescent="0.2">
      <c r="B62" s="14" t="s">
        <v>135</v>
      </c>
      <c r="C62" s="9" t="s">
        <v>136</v>
      </c>
      <c r="D62" s="24"/>
      <c r="E62" s="11" t="s">
        <v>63</v>
      </c>
      <c r="F62" s="24"/>
      <c r="G62" s="24"/>
      <c r="H62" s="24"/>
      <c r="I62" s="24"/>
      <c r="J62" s="11" t="s">
        <v>137</v>
      </c>
      <c r="K62" s="11" t="s">
        <v>21</v>
      </c>
      <c r="L62" s="15" t="s">
        <v>138</v>
      </c>
      <c r="M62" s="26">
        <v>43949</v>
      </c>
      <c r="N62" s="21" t="s">
        <v>22</v>
      </c>
      <c r="O62" s="18">
        <v>45956.26</v>
      </c>
      <c r="P62" s="18">
        <f>3595.55+5310.4+7835.42+19638.52+7126.16</f>
        <v>43506.05</v>
      </c>
      <c r="Q62" s="19"/>
    </row>
    <row r="63" spans="2:18" s="4" customFormat="1" ht="28.5" x14ac:dyDescent="0.2">
      <c r="B63" s="12" t="s">
        <v>140</v>
      </c>
      <c r="C63" s="30" t="s">
        <v>141</v>
      </c>
      <c r="D63" s="24"/>
      <c r="E63" s="11" t="s">
        <v>63</v>
      </c>
      <c r="F63" s="24"/>
      <c r="G63" s="24"/>
      <c r="H63" s="24"/>
      <c r="I63" s="24"/>
      <c r="J63" s="11" t="s">
        <v>20</v>
      </c>
      <c r="K63" s="11" t="s">
        <v>21</v>
      </c>
      <c r="L63" s="15">
        <v>5000263041</v>
      </c>
      <c r="M63" s="26">
        <v>43977</v>
      </c>
      <c r="N63" s="21" t="s">
        <v>139</v>
      </c>
      <c r="O63" s="18">
        <v>12500</v>
      </c>
      <c r="P63" s="18">
        <f>11726.19</f>
        <v>11726.19</v>
      </c>
      <c r="Q63" s="19"/>
    </row>
    <row r="64" spans="2:18" s="4" customFormat="1" x14ac:dyDescent="0.2">
      <c r="B64" s="12" t="s">
        <v>143</v>
      </c>
      <c r="C64" s="9" t="s">
        <v>144</v>
      </c>
      <c r="D64" s="24"/>
      <c r="E64" s="11" t="s">
        <v>63</v>
      </c>
      <c r="F64" s="24"/>
      <c r="G64" s="24"/>
      <c r="H64" s="24"/>
      <c r="I64" s="24"/>
      <c r="J64" s="11" t="s">
        <v>20</v>
      </c>
      <c r="K64" s="15" t="s">
        <v>21</v>
      </c>
      <c r="L64" s="15">
        <v>5000267223</v>
      </c>
      <c r="M64" s="26">
        <v>44039</v>
      </c>
      <c r="N64" s="21">
        <v>44196</v>
      </c>
      <c r="O64" s="18">
        <v>2800</v>
      </c>
      <c r="P64" s="18"/>
      <c r="Q64" s="19"/>
    </row>
    <row r="65" spans="2:18" s="4" customFormat="1" ht="57" x14ac:dyDescent="0.2">
      <c r="B65" s="10" t="s">
        <v>146</v>
      </c>
      <c r="C65" s="9" t="s">
        <v>147</v>
      </c>
      <c r="D65" s="11"/>
      <c r="E65" s="11" t="s">
        <v>12</v>
      </c>
      <c r="F65" s="24"/>
      <c r="G65" s="24"/>
      <c r="H65" s="24"/>
      <c r="I65" s="24"/>
      <c r="J65" s="11" t="s">
        <v>137</v>
      </c>
      <c r="K65" s="15" t="s">
        <v>197</v>
      </c>
      <c r="L65" s="35">
        <v>5000273823</v>
      </c>
      <c r="M65" s="26">
        <v>44110</v>
      </c>
      <c r="N65" s="21" t="s">
        <v>196</v>
      </c>
      <c r="O65" s="25">
        <v>53810.47</v>
      </c>
      <c r="P65" s="18"/>
      <c r="Q65" s="38"/>
    </row>
    <row r="66" spans="2:18" s="4" customFormat="1" ht="28.5" x14ac:dyDescent="0.2">
      <c r="B66" s="10" t="s">
        <v>149</v>
      </c>
      <c r="C66" s="9" t="s">
        <v>150</v>
      </c>
      <c r="D66" s="11"/>
      <c r="E66" s="11" t="s">
        <v>12</v>
      </c>
      <c r="F66" s="24"/>
      <c r="G66" s="24"/>
      <c r="H66" s="24"/>
      <c r="I66" s="24"/>
      <c r="J66" s="11" t="s">
        <v>20</v>
      </c>
      <c r="K66" s="15" t="s">
        <v>14</v>
      </c>
      <c r="L66" s="35">
        <v>5000274440</v>
      </c>
      <c r="M66" s="26">
        <v>44116</v>
      </c>
      <c r="N66" s="21" t="s">
        <v>148</v>
      </c>
      <c r="O66" s="25">
        <v>29280.5</v>
      </c>
      <c r="P66" s="18"/>
      <c r="Q66" s="38"/>
    </row>
    <row r="67" spans="2:18" s="4" customFormat="1" x14ac:dyDescent="0.2">
      <c r="B67" s="12" t="s">
        <v>153</v>
      </c>
      <c r="C67" s="8" t="s">
        <v>154</v>
      </c>
      <c r="D67" s="24"/>
      <c r="E67" s="11" t="s">
        <v>12</v>
      </c>
      <c r="F67" s="24"/>
      <c r="G67" s="24"/>
      <c r="H67" s="24"/>
      <c r="I67" s="24"/>
      <c r="J67" s="11" t="s">
        <v>20</v>
      </c>
      <c r="K67" s="15" t="s">
        <v>21</v>
      </c>
      <c r="L67" s="24">
        <v>5000278503</v>
      </c>
      <c r="M67" s="16">
        <v>44152</v>
      </c>
      <c r="N67" s="21">
        <v>44227</v>
      </c>
      <c r="O67" s="18">
        <v>5897.51</v>
      </c>
      <c r="P67" s="18">
        <f>3478.64+2654.77</f>
        <v>6133.41</v>
      </c>
      <c r="Q67" s="19"/>
      <c r="R67" s="5"/>
    </row>
    <row r="68" spans="2:18" s="34" customFormat="1" x14ac:dyDescent="0.2">
      <c r="B68" s="120" t="s">
        <v>157</v>
      </c>
      <c r="C68" s="37" t="s">
        <v>156</v>
      </c>
      <c r="D68" s="122"/>
      <c r="E68" s="122" t="s">
        <v>12</v>
      </c>
      <c r="F68" s="122"/>
      <c r="G68" s="122"/>
      <c r="H68" s="122"/>
      <c r="I68" s="122"/>
      <c r="J68" s="122" t="s">
        <v>20</v>
      </c>
      <c r="K68" s="124" t="s">
        <v>50</v>
      </c>
      <c r="L68" s="110" t="s">
        <v>155</v>
      </c>
      <c r="M68" s="112">
        <v>44158</v>
      </c>
      <c r="N68" s="114" t="s">
        <v>42</v>
      </c>
      <c r="O68" s="25">
        <v>74871.259999999995</v>
      </c>
      <c r="P68" s="116"/>
      <c r="Q68" s="118"/>
    </row>
    <row r="69" spans="2:18" s="34" customFormat="1" x14ac:dyDescent="0.2">
      <c r="B69" s="121"/>
      <c r="C69" s="8" t="s">
        <v>78</v>
      </c>
      <c r="D69" s="123"/>
      <c r="E69" s="123"/>
      <c r="F69" s="123"/>
      <c r="G69" s="123"/>
      <c r="H69" s="123"/>
      <c r="I69" s="123"/>
      <c r="J69" s="123"/>
      <c r="K69" s="125"/>
      <c r="L69" s="111"/>
      <c r="M69" s="113"/>
      <c r="N69" s="115"/>
      <c r="O69" s="40">
        <v>26953.65</v>
      </c>
      <c r="P69" s="117"/>
      <c r="Q69" s="119"/>
    </row>
    <row r="70" spans="2:18" s="4" customFormat="1" ht="28.5" x14ac:dyDescent="0.2">
      <c r="B70" s="10" t="s">
        <v>23</v>
      </c>
      <c r="C70" s="9" t="s">
        <v>158</v>
      </c>
      <c r="D70" s="11"/>
      <c r="E70" s="11" t="s">
        <v>12</v>
      </c>
      <c r="F70" s="24"/>
      <c r="G70" s="24"/>
      <c r="H70" s="24"/>
      <c r="I70" s="24"/>
      <c r="J70" s="11" t="s">
        <v>20</v>
      </c>
      <c r="K70" s="15" t="s">
        <v>21</v>
      </c>
      <c r="L70" s="35">
        <v>5000280106</v>
      </c>
      <c r="M70" s="26">
        <v>44166</v>
      </c>
      <c r="N70" s="21">
        <v>44664</v>
      </c>
      <c r="O70" s="25">
        <v>15626.21</v>
      </c>
      <c r="P70" s="18">
        <f>5202+3122+1042</f>
        <v>9366</v>
      </c>
      <c r="Q70" s="38"/>
    </row>
    <row r="71" spans="2:18" s="34" customFormat="1" x14ac:dyDescent="0.2">
      <c r="B71" s="120" t="s">
        <v>159</v>
      </c>
      <c r="C71" s="37" t="s">
        <v>160</v>
      </c>
      <c r="D71" s="122"/>
      <c r="E71" s="122" t="s">
        <v>12</v>
      </c>
      <c r="F71" s="122"/>
      <c r="G71" s="122"/>
      <c r="H71" s="122"/>
      <c r="I71" s="122"/>
      <c r="J71" s="122" t="s">
        <v>20</v>
      </c>
      <c r="K71" s="124" t="s">
        <v>161</v>
      </c>
      <c r="L71" s="110" t="s">
        <v>162</v>
      </c>
      <c r="M71" s="112">
        <v>44179</v>
      </c>
      <c r="N71" s="114" t="s">
        <v>42</v>
      </c>
      <c r="O71" s="25">
        <v>8823.86</v>
      </c>
      <c r="P71" s="19">
        <v>1322.79</v>
      </c>
      <c r="Q71" s="118"/>
    </row>
    <row r="72" spans="2:18" s="34" customFormat="1" x14ac:dyDescent="0.2">
      <c r="B72" s="121"/>
      <c r="C72" s="8" t="s">
        <v>78</v>
      </c>
      <c r="D72" s="123"/>
      <c r="E72" s="123"/>
      <c r="F72" s="123"/>
      <c r="G72" s="123"/>
      <c r="H72" s="123"/>
      <c r="I72" s="123"/>
      <c r="J72" s="123"/>
      <c r="K72" s="125"/>
      <c r="L72" s="111"/>
      <c r="M72" s="113"/>
      <c r="N72" s="115"/>
      <c r="O72" s="40">
        <v>3176.59</v>
      </c>
      <c r="P72" s="65">
        <v>476.2</v>
      </c>
      <c r="Q72" s="119"/>
    </row>
    <row r="73" spans="2:18" ht="28.5" x14ac:dyDescent="0.2">
      <c r="B73" s="12" t="s">
        <v>163</v>
      </c>
      <c r="C73" s="30" t="s">
        <v>164</v>
      </c>
      <c r="D73" s="15" t="s">
        <v>12</v>
      </c>
      <c r="E73" s="15"/>
      <c r="F73" s="15"/>
      <c r="G73" s="15"/>
      <c r="H73" s="15"/>
      <c r="I73" s="15"/>
      <c r="J73" s="11" t="s">
        <v>20</v>
      </c>
      <c r="K73" s="15" t="s">
        <v>14</v>
      </c>
      <c r="L73" s="35" t="s">
        <v>165</v>
      </c>
      <c r="M73" s="26">
        <v>44186</v>
      </c>
      <c r="N73" s="26" t="s">
        <v>314</v>
      </c>
      <c r="O73" s="20">
        <v>1440</v>
      </c>
      <c r="P73" s="20"/>
      <c r="Q73" s="20"/>
    </row>
    <row r="74" spans="2:18" s="4" customFormat="1" ht="28.5" x14ac:dyDescent="0.2">
      <c r="B74" s="12" t="s">
        <v>166</v>
      </c>
      <c r="C74" s="30" t="s">
        <v>167</v>
      </c>
      <c r="D74" s="15"/>
      <c r="E74" s="15" t="s">
        <v>12</v>
      </c>
      <c r="F74" s="15"/>
      <c r="G74" s="15"/>
      <c r="H74" s="15"/>
      <c r="I74" s="15"/>
      <c r="J74" s="11" t="s">
        <v>20</v>
      </c>
      <c r="K74" s="15" t="s">
        <v>168</v>
      </c>
      <c r="L74" s="35">
        <v>5000282620</v>
      </c>
      <c r="M74" s="26">
        <v>44186</v>
      </c>
      <c r="N74" s="26">
        <v>44614</v>
      </c>
      <c r="O74" s="18">
        <v>42395.25</v>
      </c>
      <c r="P74" s="20">
        <f>8479.05+5144.88</f>
        <v>13623.93</v>
      </c>
      <c r="Q74" s="20"/>
    </row>
    <row r="75" spans="2:18" s="4" customFormat="1" ht="28.5" x14ac:dyDescent="0.2">
      <c r="B75" s="31" t="s">
        <v>175</v>
      </c>
      <c r="C75" s="68" t="s">
        <v>174</v>
      </c>
      <c r="D75" s="15"/>
      <c r="E75" s="15" t="s">
        <v>12</v>
      </c>
      <c r="F75" s="15"/>
      <c r="G75" s="15"/>
      <c r="H75" s="15"/>
      <c r="I75" s="15"/>
      <c r="J75" s="11" t="s">
        <v>20</v>
      </c>
      <c r="K75" s="11" t="s">
        <v>21</v>
      </c>
      <c r="L75" s="35" t="s">
        <v>173</v>
      </c>
      <c r="M75" s="26">
        <v>44228</v>
      </c>
      <c r="N75" s="26">
        <v>44377</v>
      </c>
      <c r="O75" s="18">
        <v>4653.75</v>
      </c>
      <c r="P75" s="20"/>
      <c r="Q75" s="20"/>
    </row>
    <row r="76" spans="2:18" s="4" customFormat="1" ht="28.5" x14ac:dyDescent="0.2">
      <c r="B76" s="136" t="s">
        <v>76</v>
      </c>
      <c r="C76" s="68" t="s">
        <v>177</v>
      </c>
      <c r="D76" s="124"/>
      <c r="E76" s="124"/>
      <c r="F76" s="124"/>
      <c r="G76" s="124" t="s">
        <v>12</v>
      </c>
      <c r="H76" s="124"/>
      <c r="I76" s="124"/>
      <c r="J76" s="122" t="s">
        <v>20</v>
      </c>
      <c r="K76" s="122" t="s">
        <v>14</v>
      </c>
      <c r="L76" s="124" t="s">
        <v>176</v>
      </c>
      <c r="M76" s="128">
        <v>44228</v>
      </c>
      <c r="N76" s="134" t="s">
        <v>73</v>
      </c>
      <c r="O76" s="18">
        <v>10800</v>
      </c>
      <c r="P76" s="20">
        <f>6656.48+6637.25</f>
        <v>13293.73</v>
      </c>
      <c r="Q76" s="20"/>
    </row>
    <row r="77" spans="2:18" s="4" customFormat="1" x14ac:dyDescent="0.2">
      <c r="B77" s="137"/>
      <c r="C77" s="68" t="s">
        <v>130</v>
      </c>
      <c r="D77" s="125"/>
      <c r="E77" s="125"/>
      <c r="F77" s="125"/>
      <c r="G77" s="125"/>
      <c r="H77" s="125"/>
      <c r="I77" s="125"/>
      <c r="J77" s="123"/>
      <c r="K77" s="123"/>
      <c r="L77" s="125"/>
      <c r="M77" s="129"/>
      <c r="N77" s="135"/>
      <c r="O77" s="18">
        <v>6000</v>
      </c>
      <c r="P77" s="20">
        <v>7374.72</v>
      </c>
      <c r="Q77" s="20"/>
    </row>
    <row r="78" spans="2:18" s="4" customFormat="1" ht="28.5" x14ac:dyDescent="0.2">
      <c r="B78" s="12" t="s">
        <v>182</v>
      </c>
      <c r="C78" s="30" t="s">
        <v>181</v>
      </c>
      <c r="D78" s="24"/>
      <c r="E78" s="11" t="s">
        <v>63</v>
      </c>
      <c r="F78" s="24"/>
      <c r="G78" s="24"/>
      <c r="H78" s="24"/>
      <c r="I78" s="24"/>
      <c r="J78" s="11" t="s">
        <v>20</v>
      </c>
      <c r="K78" s="11" t="s">
        <v>21</v>
      </c>
      <c r="L78" s="15">
        <v>5000286240</v>
      </c>
      <c r="M78" s="26">
        <v>44230</v>
      </c>
      <c r="N78" s="21" t="s">
        <v>180</v>
      </c>
      <c r="O78" s="18">
        <v>9372</v>
      </c>
      <c r="P78" s="18">
        <f>6741.99+1948.01</f>
        <v>8690</v>
      </c>
      <c r="Q78" s="19"/>
    </row>
    <row r="79" spans="2:18" s="4" customFormat="1" ht="28.5" x14ac:dyDescent="0.2">
      <c r="B79" s="12" t="s">
        <v>179</v>
      </c>
      <c r="C79" s="30" t="s">
        <v>178</v>
      </c>
      <c r="D79" s="24"/>
      <c r="E79" s="11" t="s">
        <v>63</v>
      </c>
      <c r="F79" s="24"/>
      <c r="G79" s="24"/>
      <c r="H79" s="24"/>
      <c r="I79" s="24"/>
      <c r="J79" s="11" t="s">
        <v>20</v>
      </c>
      <c r="K79" s="11" t="s">
        <v>21</v>
      </c>
      <c r="L79" s="15">
        <v>5000286243</v>
      </c>
      <c r="M79" s="26">
        <v>44230</v>
      </c>
      <c r="N79" s="21" t="s">
        <v>22</v>
      </c>
      <c r="O79" s="18">
        <v>6300</v>
      </c>
      <c r="P79" s="18">
        <f>4531.71+2201.73</f>
        <v>6733.4400000000005</v>
      </c>
      <c r="Q79" s="19"/>
    </row>
    <row r="80" spans="2:18" s="4" customFormat="1" ht="28.5" x14ac:dyDescent="0.2">
      <c r="B80" s="31" t="s">
        <v>185</v>
      </c>
      <c r="C80" s="68" t="s">
        <v>184</v>
      </c>
      <c r="D80" s="11" t="s">
        <v>63</v>
      </c>
      <c r="E80" s="11"/>
      <c r="F80" s="15"/>
      <c r="G80" s="15"/>
      <c r="H80" s="15"/>
      <c r="I80" s="15"/>
      <c r="J80" s="11" t="s">
        <v>20</v>
      </c>
      <c r="K80" s="11" t="s">
        <v>14</v>
      </c>
      <c r="L80" s="35">
        <v>5000286705</v>
      </c>
      <c r="M80" s="21">
        <v>44237</v>
      </c>
      <c r="N80" s="26">
        <v>45016</v>
      </c>
      <c r="O80" s="18">
        <v>14937.56</v>
      </c>
      <c r="P80" s="20">
        <f>3333.72+4008.47+2772.49+2750.79</f>
        <v>12865.470000000001</v>
      </c>
      <c r="Q80" s="20"/>
    </row>
    <row r="81" spans="2:17" ht="28.5" x14ac:dyDescent="0.2">
      <c r="B81" s="71" t="s">
        <v>306</v>
      </c>
      <c r="C81" s="30" t="s">
        <v>186</v>
      </c>
      <c r="D81" s="11"/>
      <c r="E81" s="11" t="s">
        <v>12</v>
      </c>
      <c r="F81" s="24"/>
      <c r="G81" s="11"/>
      <c r="H81" s="24"/>
      <c r="I81" s="24"/>
      <c r="J81" s="11" t="s">
        <v>20</v>
      </c>
      <c r="K81" s="11" t="s">
        <v>14</v>
      </c>
      <c r="L81" s="35">
        <v>5000288396</v>
      </c>
      <c r="M81" s="26">
        <v>44260</v>
      </c>
      <c r="N81" s="21" t="s">
        <v>187</v>
      </c>
      <c r="O81" s="18">
        <v>7110</v>
      </c>
      <c r="P81" s="18">
        <v>7110</v>
      </c>
      <c r="Q81" s="19"/>
    </row>
    <row r="82" spans="2:17" ht="28.5" x14ac:dyDescent="0.2">
      <c r="B82" s="71" t="s">
        <v>188</v>
      </c>
      <c r="C82" s="69" t="s">
        <v>189</v>
      </c>
      <c r="D82" s="11" t="s">
        <v>12</v>
      </c>
      <c r="E82" s="11"/>
      <c r="F82" s="24"/>
      <c r="G82" s="11"/>
      <c r="H82" s="24"/>
      <c r="I82" s="24"/>
      <c r="J82" s="11" t="s">
        <v>20</v>
      </c>
      <c r="K82" s="11" t="s">
        <v>14</v>
      </c>
      <c r="L82" s="35">
        <v>1627493</v>
      </c>
      <c r="M82" s="26">
        <v>44266</v>
      </c>
      <c r="N82" s="21">
        <v>44650</v>
      </c>
      <c r="O82" s="18">
        <v>9000</v>
      </c>
      <c r="P82" s="18">
        <f>3206.4+5344+1068.8</f>
        <v>9619.1999999999989</v>
      </c>
      <c r="Q82" s="19"/>
    </row>
    <row r="83" spans="2:17" ht="28.5" x14ac:dyDescent="0.2">
      <c r="B83" s="71" t="s">
        <v>151</v>
      </c>
      <c r="C83" s="30" t="s">
        <v>190</v>
      </c>
      <c r="D83" s="11"/>
      <c r="E83" s="11" t="s">
        <v>12</v>
      </c>
      <c r="F83" s="24"/>
      <c r="G83" s="11"/>
      <c r="H83" s="24"/>
      <c r="I83" s="24"/>
      <c r="J83" s="11" t="s">
        <v>20</v>
      </c>
      <c r="K83" s="11" t="s">
        <v>14</v>
      </c>
      <c r="L83" s="35">
        <v>5000289582</v>
      </c>
      <c r="M83" s="26">
        <v>44277</v>
      </c>
      <c r="N83" s="21">
        <v>44926</v>
      </c>
      <c r="O83" s="18">
        <v>12000</v>
      </c>
      <c r="P83" s="18">
        <f>6486+4324</f>
        <v>10810</v>
      </c>
      <c r="Q83" s="19"/>
    </row>
    <row r="84" spans="2:17" ht="28.5" x14ac:dyDescent="0.2">
      <c r="B84" s="14" t="s">
        <v>193</v>
      </c>
      <c r="C84" s="9" t="s">
        <v>194</v>
      </c>
      <c r="D84" s="24"/>
      <c r="E84" s="11"/>
      <c r="F84" s="24"/>
      <c r="G84" s="11" t="s">
        <v>12</v>
      </c>
      <c r="H84" s="24"/>
      <c r="I84" s="24"/>
      <c r="J84" s="11" t="s">
        <v>20</v>
      </c>
      <c r="K84" s="11" t="s">
        <v>191</v>
      </c>
      <c r="L84" s="15" t="s">
        <v>195</v>
      </c>
      <c r="M84" s="26">
        <v>44292</v>
      </c>
      <c r="N84" s="26">
        <v>44316</v>
      </c>
      <c r="O84" s="18">
        <v>9800</v>
      </c>
      <c r="P84" s="18">
        <f>5237.12+6022.69</f>
        <v>11259.81</v>
      </c>
      <c r="Q84" s="19"/>
    </row>
    <row r="85" spans="2:17" ht="28.5" x14ac:dyDescent="0.2">
      <c r="B85" s="31" t="s">
        <v>185</v>
      </c>
      <c r="C85" s="68" t="s">
        <v>201</v>
      </c>
      <c r="D85" s="11" t="s">
        <v>63</v>
      </c>
      <c r="E85" s="11"/>
      <c r="F85" s="15"/>
      <c r="G85" s="15"/>
      <c r="H85" s="15"/>
      <c r="I85" s="15"/>
      <c r="J85" s="11" t="s">
        <v>20</v>
      </c>
      <c r="K85" s="11" t="s">
        <v>14</v>
      </c>
      <c r="L85" s="35" t="s">
        <v>200</v>
      </c>
      <c r="M85" s="21">
        <v>44314</v>
      </c>
      <c r="N85" s="26">
        <v>45016</v>
      </c>
      <c r="O85" s="18">
        <v>7052.33</v>
      </c>
      <c r="P85" s="20">
        <f>4232.29</f>
        <v>4232.29</v>
      </c>
      <c r="Q85" s="20"/>
    </row>
    <row r="86" spans="2:17" ht="57" x14ac:dyDescent="0.2">
      <c r="B86" s="73" t="s">
        <v>199</v>
      </c>
      <c r="C86" s="37" t="s">
        <v>198</v>
      </c>
      <c r="D86" s="11"/>
      <c r="E86" s="11" t="s">
        <v>63</v>
      </c>
      <c r="F86" s="24"/>
      <c r="G86" s="11"/>
      <c r="H86" s="24"/>
      <c r="I86" s="24"/>
      <c r="J86" s="11" t="s">
        <v>137</v>
      </c>
      <c r="K86" s="15" t="s">
        <v>197</v>
      </c>
      <c r="L86" s="15">
        <v>5000295047</v>
      </c>
      <c r="M86" s="26">
        <v>44343</v>
      </c>
      <c r="N86" s="21" t="s">
        <v>314</v>
      </c>
      <c r="O86" s="18"/>
      <c r="P86" s="18"/>
      <c r="Q86" s="19"/>
    </row>
    <row r="87" spans="2:17" ht="28.5" x14ac:dyDescent="0.2">
      <c r="B87" s="10" t="s">
        <v>202</v>
      </c>
      <c r="C87" s="9" t="s">
        <v>203</v>
      </c>
      <c r="D87" s="11"/>
      <c r="E87" s="11" t="s">
        <v>12</v>
      </c>
      <c r="F87" s="24"/>
      <c r="G87" s="24"/>
      <c r="H87" s="24"/>
      <c r="I87" s="24"/>
      <c r="J87" s="11" t="s">
        <v>20</v>
      </c>
      <c r="K87" s="11" t="s">
        <v>21</v>
      </c>
      <c r="L87" s="35">
        <v>5000297941</v>
      </c>
      <c r="M87" s="26">
        <v>44377</v>
      </c>
      <c r="N87" s="17" t="s">
        <v>22</v>
      </c>
      <c r="O87" s="18">
        <v>5632.7</v>
      </c>
      <c r="P87" s="18">
        <f>2236.5</f>
        <v>2236.5</v>
      </c>
      <c r="Q87" s="19"/>
    </row>
    <row r="88" spans="2:17" ht="28.5" x14ac:dyDescent="0.2">
      <c r="B88" s="10" t="s">
        <v>204</v>
      </c>
      <c r="C88" s="9" t="s">
        <v>205</v>
      </c>
      <c r="D88" s="11"/>
      <c r="E88" s="11" t="s">
        <v>12</v>
      </c>
      <c r="F88" s="24"/>
      <c r="G88" s="24"/>
      <c r="H88" s="24"/>
      <c r="I88" s="24"/>
      <c r="J88" s="11" t="s">
        <v>20</v>
      </c>
      <c r="K88" s="11" t="s">
        <v>21</v>
      </c>
      <c r="L88" s="35">
        <v>5000298047</v>
      </c>
      <c r="M88" s="26">
        <v>44378</v>
      </c>
      <c r="N88" s="17">
        <v>45189</v>
      </c>
      <c r="O88" s="18">
        <v>2782.8</v>
      </c>
      <c r="P88" s="18"/>
      <c r="Q88" s="19"/>
    </row>
    <row r="89" spans="2:17" ht="28.5" x14ac:dyDescent="0.2">
      <c r="B89" s="10" t="s">
        <v>142</v>
      </c>
      <c r="C89" s="9" t="s">
        <v>206</v>
      </c>
      <c r="D89" s="11"/>
      <c r="E89" s="11" t="s">
        <v>12</v>
      </c>
      <c r="F89" s="24"/>
      <c r="G89" s="24"/>
      <c r="H89" s="24"/>
      <c r="I89" s="24"/>
      <c r="J89" s="11" t="s">
        <v>20</v>
      </c>
      <c r="K89" s="11" t="s">
        <v>21</v>
      </c>
      <c r="L89" s="35">
        <v>5000298248</v>
      </c>
      <c r="M89" s="26">
        <v>44382</v>
      </c>
      <c r="N89" s="17" t="s">
        <v>22</v>
      </c>
      <c r="O89" s="18">
        <v>16650</v>
      </c>
      <c r="P89" s="18">
        <f>6228.43</f>
        <v>6228.43</v>
      </c>
      <c r="Q89" s="19"/>
    </row>
    <row r="90" spans="2:17" ht="28.5" x14ac:dyDescent="0.2">
      <c r="B90" s="49" t="s">
        <v>207</v>
      </c>
      <c r="C90" s="30" t="s">
        <v>208</v>
      </c>
      <c r="D90" s="11"/>
      <c r="E90" s="11" t="s">
        <v>63</v>
      </c>
      <c r="F90" s="24"/>
      <c r="G90" s="11"/>
      <c r="H90" s="24"/>
      <c r="I90" s="24"/>
      <c r="J90" s="11" t="s">
        <v>20</v>
      </c>
      <c r="K90" s="11" t="s">
        <v>192</v>
      </c>
      <c r="L90" s="15">
        <v>5000298779</v>
      </c>
      <c r="M90" s="26">
        <v>44390</v>
      </c>
      <c r="N90" s="21" t="s">
        <v>22</v>
      </c>
      <c r="O90" s="18">
        <v>16618.22</v>
      </c>
      <c r="P90" s="18"/>
      <c r="Q90" s="19"/>
    </row>
    <row r="91" spans="2:17" ht="55.15" customHeight="1" x14ac:dyDescent="0.2">
      <c r="B91" s="10" t="s">
        <v>67</v>
      </c>
      <c r="C91" s="37" t="s">
        <v>209</v>
      </c>
      <c r="D91" s="11"/>
      <c r="E91" s="11" t="s">
        <v>12</v>
      </c>
      <c r="F91" s="11"/>
      <c r="G91" s="11"/>
      <c r="H91" s="11"/>
      <c r="I91" s="11"/>
      <c r="J91" s="11" t="s">
        <v>20</v>
      </c>
      <c r="K91" s="15" t="s">
        <v>161</v>
      </c>
      <c r="L91" s="39" t="s">
        <v>210</v>
      </c>
      <c r="M91" s="74">
        <v>44419</v>
      </c>
      <c r="N91" s="17" t="s">
        <v>42</v>
      </c>
      <c r="O91" s="25">
        <v>5077.7</v>
      </c>
      <c r="P91" s="19">
        <v>5077.7</v>
      </c>
      <c r="Q91" s="38"/>
    </row>
    <row r="92" spans="2:17" ht="28.5" x14ac:dyDescent="0.2">
      <c r="B92" s="120" t="s">
        <v>211</v>
      </c>
      <c r="C92" s="37" t="s">
        <v>212</v>
      </c>
      <c r="D92" s="122"/>
      <c r="E92" s="122" t="s">
        <v>12</v>
      </c>
      <c r="F92" s="122"/>
      <c r="G92" s="122"/>
      <c r="H92" s="122"/>
      <c r="I92" s="122"/>
      <c r="J92" s="122" t="s">
        <v>20</v>
      </c>
      <c r="K92" s="124" t="s">
        <v>161</v>
      </c>
      <c r="L92" s="110" t="s">
        <v>213</v>
      </c>
      <c r="M92" s="112">
        <v>44421</v>
      </c>
      <c r="N92" s="114" t="s">
        <v>314</v>
      </c>
      <c r="O92" s="25"/>
      <c r="P92" s="116"/>
      <c r="Q92" s="118"/>
    </row>
    <row r="93" spans="2:17" x14ac:dyDescent="0.2">
      <c r="B93" s="121"/>
      <c r="C93" s="8" t="s">
        <v>78</v>
      </c>
      <c r="D93" s="123"/>
      <c r="E93" s="123"/>
      <c r="F93" s="123"/>
      <c r="G93" s="123"/>
      <c r="H93" s="123"/>
      <c r="I93" s="123"/>
      <c r="J93" s="123"/>
      <c r="K93" s="125"/>
      <c r="L93" s="111"/>
      <c r="M93" s="113"/>
      <c r="N93" s="115"/>
      <c r="O93" s="25"/>
      <c r="P93" s="117"/>
      <c r="Q93" s="119"/>
    </row>
    <row r="94" spans="2:17" ht="28.5" x14ac:dyDescent="0.2">
      <c r="B94" s="12" t="s">
        <v>152</v>
      </c>
      <c r="C94" s="8" t="s">
        <v>214</v>
      </c>
      <c r="D94" s="24"/>
      <c r="E94" s="11" t="s">
        <v>12</v>
      </c>
      <c r="F94" s="24"/>
      <c r="G94" s="24"/>
      <c r="H94" s="24"/>
      <c r="I94" s="24"/>
      <c r="J94" s="11" t="s">
        <v>20</v>
      </c>
      <c r="K94" s="15" t="s">
        <v>21</v>
      </c>
      <c r="L94" s="35" t="s">
        <v>215</v>
      </c>
      <c r="M94" s="26">
        <v>44446</v>
      </c>
      <c r="N94" s="21" t="s">
        <v>216</v>
      </c>
      <c r="O94" s="18">
        <v>527.09</v>
      </c>
      <c r="P94" s="18"/>
      <c r="Q94" s="19"/>
    </row>
    <row r="95" spans="2:17" ht="42.75" x14ac:dyDescent="0.2">
      <c r="B95" s="49" t="s">
        <v>217</v>
      </c>
      <c r="C95" s="30" t="s">
        <v>218</v>
      </c>
      <c r="D95" s="11"/>
      <c r="E95" s="11" t="s">
        <v>63</v>
      </c>
      <c r="F95" s="24"/>
      <c r="G95" s="11"/>
      <c r="H95" s="24"/>
      <c r="I95" s="24"/>
      <c r="J95" s="11" t="s">
        <v>20</v>
      </c>
      <c r="K95" s="15" t="s">
        <v>21</v>
      </c>
      <c r="L95" s="15">
        <v>5000304684</v>
      </c>
      <c r="M95" s="26">
        <v>44483</v>
      </c>
      <c r="N95" s="21">
        <v>44742</v>
      </c>
      <c r="O95" s="36">
        <v>10159.209999999999</v>
      </c>
      <c r="P95" s="18">
        <f>4578.81+6920.63</f>
        <v>11499.44</v>
      </c>
      <c r="Q95" s="19"/>
    </row>
    <row r="96" spans="2:17" x14ac:dyDescent="0.2">
      <c r="B96" s="120" t="s">
        <v>219</v>
      </c>
      <c r="C96" s="76" t="s">
        <v>220</v>
      </c>
      <c r="D96" s="122"/>
      <c r="E96" s="122" t="s">
        <v>12</v>
      </c>
      <c r="F96" s="122"/>
      <c r="G96" s="122"/>
      <c r="H96" s="122"/>
      <c r="I96" s="122"/>
      <c r="J96" s="122" t="s">
        <v>20</v>
      </c>
      <c r="K96" s="124" t="s">
        <v>161</v>
      </c>
      <c r="L96" s="110" t="s">
        <v>221</v>
      </c>
      <c r="M96" s="112">
        <v>44508</v>
      </c>
      <c r="N96" s="114" t="s">
        <v>395</v>
      </c>
      <c r="O96" s="25">
        <v>33580.339999999997</v>
      </c>
      <c r="P96" s="116"/>
      <c r="Q96" s="118"/>
    </row>
    <row r="97" spans="2:17" x14ac:dyDescent="0.2">
      <c r="B97" s="121"/>
      <c r="C97" s="8" t="s">
        <v>78</v>
      </c>
      <c r="D97" s="123"/>
      <c r="E97" s="123"/>
      <c r="F97" s="123"/>
      <c r="G97" s="123"/>
      <c r="H97" s="123"/>
      <c r="I97" s="123"/>
      <c r="J97" s="123"/>
      <c r="K97" s="125"/>
      <c r="L97" s="111"/>
      <c r="M97" s="113"/>
      <c r="N97" s="115"/>
      <c r="O97" s="40">
        <v>12088.92</v>
      </c>
      <c r="P97" s="117"/>
      <c r="Q97" s="119"/>
    </row>
    <row r="98" spans="2:17" x14ac:dyDescent="0.2">
      <c r="B98" s="12" t="s">
        <v>128</v>
      </c>
      <c r="C98" s="30" t="s">
        <v>222</v>
      </c>
      <c r="D98" s="24"/>
      <c r="E98" s="11" t="s">
        <v>12</v>
      </c>
      <c r="F98" s="24"/>
      <c r="G98" s="24"/>
      <c r="H98" s="24"/>
      <c r="I98" s="24"/>
      <c r="J98" s="11" t="s">
        <v>20</v>
      </c>
      <c r="K98" s="15" t="s">
        <v>21</v>
      </c>
      <c r="L98" s="35">
        <v>5000307329</v>
      </c>
      <c r="M98" s="26">
        <v>44516</v>
      </c>
      <c r="N98" s="21">
        <v>44561</v>
      </c>
      <c r="O98" s="18">
        <v>499.2</v>
      </c>
      <c r="P98" s="18">
        <v>521.25</v>
      </c>
      <c r="Q98" s="19"/>
    </row>
    <row r="99" spans="2:17" ht="57" x14ac:dyDescent="0.2">
      <c r="B99" s="12" t="s">
        <v>223</v>
      </c>
      <c r="C99" s="9" t="s">
        <v>224</v>
      </c>
      <c r="D99" s="24"/>
      <c r="E99" s="11" t="s">
        <v>12</v>
      </c>
      <c r="F99" s="24"/>
      <c r="G99" s="24"/>
      <c r="H99" s="24"/>
      <c r="I99" s="24"/>
      <c r="J99" s="11" t="s">
        <v>137</v>
      </c>
      <c r="K99" s="15" t="s">
        <v>197</v>
      </c>
      <c r="L99" s="35">
        <v>5000308302</v>
      </c>
      <c r="M99" s="26">
        <v>44526</v>
      </c>
      <c r="N99" s="21" t="s">
        <v>196</v>
      </c>
      <c r="O99" s="18">
        <v>33200</v>
      </c>
      <c r="P99" s="18"/>
      <c r="Q99" s="19"/>
    </row>
    <row r="100" spans="2:17" ht="28.5" x14ac:dyDescent="0.2">
      <c r="B100" s="49" t="s">
        <v>225</v>
      </c>
      <c r="C100" s="30" t="s">
        <v>226</v>
      </c>
      <c r="D100" s="11"/>
      <c r="E100" s="11" t="s">
        <v>63</v>
      </c>
      <c r="F100" s="24"/>
      <c r="G100" s="11"/>
      <c r="H100" s="24"/>
      <c r="I100" s="24"/>
      <c r="J100" s="11" t="s">
        <v>20</v>
      </c>
      <c r="K100" s="15" t="s">
        <v>21</v>
      </c>
      <c r="L100" s="15">
        <v>5000309686</v>
      </c>
      <c r="M100" s="26">
        <v>44539</v>
      </c>
      <c r="N100" s="21">
        <v>44560</v>
      </c>
      <c r="O100" s="36">
        <v>1018</v>
      </c>
      <c r="P100" s="18">
        <v>1025.6400000000001</v>
      </c>
      <c r="Q100" s="19"/>
    </row>
    <row r="101" spans="2:17" ht="28.5" x14ac:dyDescent="0.2">
      <c r="B101" s="14" t="s">
        <v>227</v>
      </c>
      <c r="C101" s="9" t="s">
        <v>228</v>
      </c>
      <c r="D101" s="11"/>
      <c r="E101" s="11" t="s">
        <v>12</v>
      </c>
      <c r="F101" s="24"/>
      <c r="G101" s="11"/>
      <c r="H101" s="24"/>
      <c r="I101" s="24"/>
      <c r="J101" s="11" t="s">
        <v>20</v>
      </c>
      <c r="K101" s="11" t="s">
        <v>21</v>
      </c>
      <c r="L101" s="15" t="s">
        <v>229</v>
      </c>
      <c r="M101" s="26">
        <v>44545</v>
      </c>
      <c r="N101" s="21" t="s">
        <v>22</v>
      </c>
      <c r="O101" s="18">
        <v>2387.56</v>
      </c>
      <c r="P101" s="18"/>
      <c r="Q101" s="19"/>
    </row>
    <row r="102" spans="2:17" ht="28.5" x14ac:dyDescent="0.2">
      <c r="B102" s="10" t="s">
        <v>230</v>
      </c>
      <c r="C102" s="30" t="s">
        <v>231</v>
      </c>
      <c r="D102" s="11"/>
      <c r="E102" s="11" t="s">
        <v>12</v>
      </c>
      <c r="F102" s="24"/>
      <c r="G102" s="11"/>
      <c r="H102" s="24"/>
      <c r="I102" s="24"/>
      <c r="J102" s="51" t="s">
        <v>20</v>
      </c>
      <c r="K102" s="51" t="s">
        <v>21</v>
      </c>
      <c r="L102" s="35" t="s">
        <v>232</v>
      </c>
      <c r="M102" s="26">
        <v>44552</v>
      </c>
      <c r="N102" s="21" t="s">
        <v>22</v>
      </c>
      <c r="O102" s="18">
        <v>16538.84</v>
      </c>
      <c r="P102" s="18">
        <f>10757.66+3711.46+3180.71</f>
        <v>17649.829999999998</v>
      </c>
      <c r="Q102" s="19"/>
    </row>
    <row r="103" spans="2:17" ht="28.5" x14ac:dyDescent="0.2">
      <c r="B103" s="10" t="s">
        <v>237</v>
      </c>
      <c r="C103" s="8" t="s">
        <v>238</v>
      </c>
      <c r="D103" s="11" t="s">
        <v>12</v>
      </c>
      <c r="E103" s="11"/>
      <c r="F103" s="24"/>
      <c r="G103" s="24"/>
      <c r="H103" s="24"/>
      <c r="I103" s="24"/>
      <c r="J103" s="11" t="s">
        <v>20</v>
      </c>
      <c r="K103" s="11" t="s">
        <v>14</v>
      </c>
      <c r="L103" s="35">
        <v>5000312386</v>
      </c>
      <c r="M103" s="26">
        <v>44572</v>
      </c>
      <c r="N103" s="16">
        <v>44926</v>
      </c>
      <c r="O103" s="18">
        <v>8500</v>
      </c>
      <c r="P103" s="18">
        <v>9084.7999999999993</v>
      </c>
      <c r="Q103" s="19"/>
    </row>
    <row r="104" spans="2:17" ht="28.5" x14ac:dyDescent="0.2">
      <c r="B104" s="10" t="s">
        <v>239</v>
      </c>
      <c r="C104" s="8" t="s">
        <v>240</v>
      </c>
      <c r="D104" s="11"/>
      <c r="E104" s="11" t="s">
        <v>12</v>
      </c>
      <c r="F104" s="24"/>
      <c r="G104" s="24"/>
      <c r="H104" s="24"/>
      <c r="I104" s="24"/>
      <c r="J104" s="11" t="s">
        <v>20</v>
      </c>
      <c r="K104" s="11" t="s">
        <v>21</v>
      </c>
      <c r="L104" s="35">
        <v>5000317792</v>
      </c>
      <c r="M104" s="26">
        <v>44652</v>
      </c>
      <c r="N104" s="26">
        <v>44926</v>
      </c>
      <c r="O104" s="36">
        <v>2900</v>
      </c>
      <c r="P104" s="18"/>
      <c r="Q104" s="19"/>
    </row>
    <row r="105" spans="2:17" ht="28.5" x14ac:dyDescent="0.2">
      <c r="B105" s="49" t="s">
        <v>225</v>
      </c>
      <c r="C105" s="30" t="s">
        <v>241</v>
      </c>
      <c r="D105" s="11"/>
      <c r="E105" s="11" t="s">
        <v>63</v>
      </c>
      <c r="F105" s="24"/>
      <c r="G105" s="11"/>
      <c r="H105" s="24"/>
      <c r="I105" s="24"/>
      <c r="J105" s="11" t="s">
        <v>20</v>
      </c>
      <c r="K105" s="15" t="s">
        <v>21</v>
      </c>
      <c r="L105" s="36" t="s">
        <v>242</v>
      </c>
      <c r="M105" s="26">
        <v>44664</v>
      </c>
      <c r="N105" s="26">
        <v>44711</v>
      </c>
      <c r="O105" s="36">
        <v>500</v>
      </c>
      <c r="P105" s="18">
        <v>534.4</v>
      </c>
      <c r="Q105" s="19"/>
    </row>
    <row r="106" spans="2:17" ht="57" x14ac:dyDescent="0.2">
      <c r="B106" s="10" t="s">
        <v>243</v>
      </c>
      <c r="C106" s="91" t="s">
        <v>244</v>
      </c>
      <c r="D106" s="11" t="s">
        <v>63</v>
      </c>
      <c r="E106" s="11"/>
      <c r="F106" s="24"/>
      <c r="G106" s="24"/>
      <c r="H106" s="24"/>
      <c r="I106" s="24"/>
      <c r="J106" s="11" t="s">
        <v>20</v>
      </c>
      <c r="K106" s="11" t="s">
        <v>245</v>
      </c>
      <c r="L106" s="35" t="s">
        <v>246</v>
      </c>
      <c r="M106" s="26">
        <v>44673</v>
      </c>
      <c r="N106" s="26" t="s">
        <v>42</v>
      </c>
      <c r="O106" s="36" t="s">
        <v>247</v>
      </c>
      <c r="P106" s="18">
        <v>6907.98</v>
      </c>
      <c r="Q106" s="19"/>
    </row>
    <row r="107" spans="2:17" ht="57" x14ac:dyDescent="0.2">
      <c r="B107" s="10" t="s">
        <v>342</v>
      </c>
      <c r="C107" s="91" t="s">
        <v>345</v>
      </c>
      <c r="D107" s="11"/>
      <c r="E107" s="11"/>
      <c r="F107" s="24"/>
      <c r="G107" s="24"/>
      <c r="H107" s="24"/>
      <c r="I107" s="24"/>
      <c r="J107" s="11"/>
      <c r="K107" s="11" t="s">
        <v>245</v>
      </c>
      <c r="L107" s="35" t="s">
        <v>344</v>
      </c>
      <c r="M107" s="26">
        <v>44742</v>
      </c>
      <c r="N107" s="26" t="s">
        <v>42</v>
      </c>
      <c r="O107" s="36" t="s">
        <v>247</v>
      </c>
      <c r="P107" s="18">
        <v>8373.31</v>
      </c>
      <c r="Q107" s="19"/>
    </row>
    <row r="108" spans="2:17" ht="57" x14ac:dyDescent="0.2">
      <c r="B108" s="10" t="s">
        <v>346</v>
      </c>
      <c r="C108" s="91" t="s">
        <v>343</v>
      </c>
      <c r="D108" s="11"/>
      <c r="E108" s="11"/>
      <c r="F108" s="24"/>
      <c r="G108" s="24"/>
      <c r="H108" s="24"/>
      <c r="I108" s="24"/>
      <c r="J108" s="11"/>
      <c r="K108" s="11" t="s">
        <v>245</v>
      </c>
      <c r="L108" s="35" t="s">
        <v>344</v>
      </c>
      <c r="M108" s="26">
        <v>44742</v>
      </c>
      <c r="N108" s="26" t="s">
        <v>42</v>
      </c>
      <c r="O108" s="36" t="s">
        <v>247</v>
      </c>
      <c r="P108" s="18"/>
      <c r="Q108" s="19"/>
    </row>
    <row r="109" spans="2:17" ht="28.5" x14ac:dyDescent="0.2">
      <c r="B109" s="8" t="s">
        <v>248</v>
      </c>
      <c r="C109" s="68" t="s">
        <v>249</v>
      </c>
      <c r="D109" s="11"/>
      <c r="E109" s="11" t="s">
        <v>63</v>
      </c>
      <c r="F109" s="24"/>
      <c r="G109" s="24"/>
      <c r="H109" s="24"/>
      <c r="I109" s="24"/>
      <c r="J109" s="11" t="s">
        <v>20</v>
      </c>
      <c r="K109" s="11" t="s">
        <v>21</v>
      </c>
      <c r="L109" s="35">
        <v>5000319592</v>
      </c>
      <c r="M109" s="26">
        <v>44673</v>
      </c>
      <c r="N109" s="26">
        <v>45107</v>
      </c>
      <c r="O109" s="36">
        <v>30179</v>
      </c>
      <c r="P109" s="18">
        <f>12825.6+10688</f>
        <v>23513.599999999999</v>
      </c>
      <c r="Q109" s="19"/>
    </row>
    <row r="110" spans="2:17" ht="28.5" x14ac:dyDescent="0.2">
      <c r="B110" s="132" t="s">
        <v>251</v>
      </c>
      <c r="C110" s="68" t="s">
        <v>309</v>
      </c>
      <c r="D110" s="124"/>
      <c r="E110" s="122" t="s">
        <v>12</v>
      </c>
      <c r="F110" s="122"/>
      <c r="G110" s="122"/>
      <c r="H110" s="122"/>
      <c r="I110" s="122"/>
      <c r="J110" s="122" t="s">
        <v>20</v>
      </c>
      <c r="K110" s="122" t="s">
        <v>14</v>
      </c>
      <c r="L110" s="87">
        <v>5000321322</v>
      </c>
      <c r="M110" s="26">
        <v>44693</v>
      </c>
      <c r="N110" s="16">
        <v>44834</v>
      </c>
      <c r="O110" s="18">
        <v>2150</v>
      </c>
      <c r="P110" s="88">
        <v>2257.5</v>
      </c>
      <c r="Q110" s="88">
        <v>272</v>
      </c>
    </row>
    <row r="111" spans="2:17" ht="26.25" customHeight="1" x14ac:dyDescent="0.2">
      <c r="B111" s="133"/>
      <c r="C111" s="89" t="s">
        <v>250</v>
      </c>
      <c r="D111" s="125"/>
      <c r="E111" s="123"/>
      <c r="F111" s="123"/>
      <c r="G111" s="123"/>
      <c r="H111" s="123"/>
      <c r="I111" s="123"/>
      <c r="J111" s="123"/>
      <c r="K111" s="123"/>
      <c r="L111" s="39">
        <v>5000321323</v>
      </c>
      <c r="M111" s="26">
        <v>44693</v>
      </c>
      <c r="N111" s="16">
        <v>44834</v>
      </c>
      <c r="O111" s="19">
        <v>1500</v>
      </c>
      <c r="P111" s="19">
        <v>1575</v>
      </c>
      <c r="Q111" s="38"/>
    </row>
    <row r="112" spans="2:17" ht="28.5" x14ac:dyDescent="0.2">
      <c r="B112" s="8" t="s">
        <v>252</v>
      </c>
      <c r="C112" s="68" t="s">
        <v>253</v>
      </c>
      <c r="D112" s="11"/>
      <c r="E112" s="11" t="s">
        <v>63</v>
      </c>
      <c r="F112" s="24"/>
      <c r="G112" s="24"/>
      <c r="H112" s="24"/>
      <c r="I112" s="24"/>
      <c r="J112" s="11" t="s">
        <v>20</v>
      </c>
      <c r="K112" s="11" t="s">
        <v>14</v>
      </c>
      <c r="L112" s="35">
        <v>5000321893</v>
      </c>
      <c r="M112" s="26">
        <v>44700</v>
      </c>
      <c r="N112" s="26">
        <v>45077</v>
      </c>
      <c r="O112" s="36">
        <v>9000</v>
      </c>
      <c r="P112" s="18">
        <f>7695.36+1923.84</f>
        <v>9619.1999999999989</v>
      </c>
      <c r="Q112" s="19">
        <f>76</f>
        <v>76</v>
      </c>
    </row>
    <row r="113" spans="2:32" ht="27.6" customHeight="1" x14ac:dyDescent="0.2">
      <c r="B113" s="49" t="s">
        <v>254</v>
      </c>
      <c r="C113" s="30" t="s">
        <v>255</v>
      </c>
      <c r="D113" s="11"/>
      <c r="E113" s="11" t="s">
        <v>63</v>
      </c>
      <c r="F113" s="24"/>
      <c r="G113" s="11"/>
      <c r="H113" s="24"/>
      <c r="I113" s="24"/>
      <c r="J113" s="11" t="s">
        <v>20</v>
      </c>
      <c r="K113" s="11" t="s">
        <v>21</v>
      </c>
      <c r="L113" s="35">
        <v>5000322058</v>
      </c>
      <c r="M113" s="92">
        <v>44704</v>
      </c>
      <c r="N113" s="26">
        <v>44926</v>
      </c>
      <c r="O113" s="36">
        <v>9200</v>
      </c>
      <c r="P113" s="18">
        <v>9200</v>
      </c>
      <c r="Q113" s="19"/>
    </row>
    <row r="114" spans="2:32" ht="28.5" x14ac:dyDescent="0.25">
      <c r="B114" s="30" t="s">
        <v>256</v>
      </c>
      <c r="C114" s="93" t="s">
        <v>257</v>
      </c>
      <c r="D114" s="94"/>
      <c r="E114" s="11" t="s">
        <v>63</v>
      </c>
      <c r="F114" s="24"/>
      <c r="G114" s="24"/>
      <c r="H114" s="11"/>
      <c r="I114" s="24"/>
      <c r="J114" s="11" t="s">
        <v>20</v>
      </c>
      <c r="K114" s="11" t="s">
        <v>14</v>
      </c>
      <c r="L114" s="35">
        <v>5000322220</v>
      </c>
      <c r="M114" s="26">
        <v>44705</v>
      </c>
      <c r="N114" s="21">
        <v>44834</v>
      </c>
      <c r="O114" s="36">
        <v>12200</v>
      </c>
      <c r="P114" s="18">
        <f>4202+8612</f>
        <v>12814</v>
      </c>
      <c r="Q114" s="19"/>
    </row>
    <row r="115" spans="2:32" ht="29.25" x14ac:dyDescent="0.25">
      <c r="B115" s="30" t="s">
        <v>259</v>
      </c>
      <c r="C115" s="93" t="s">
        <v>258</v>
      </c>
      <c r="D115" s="94"/>
      <c r="E115" s="11" t="s">
        <v>63</v>
      </c>
      <c r="F115" s="24"/>
      <c r="G115" s="24"/>
      <c r="H115" s="11"/>
      <c r="I115" s="24"/>
      <c r="J115" s="11" t="s">
        <v>20</v>
      </c>
      <c r="K115" s="11" t="s">
        <v>14</v>
      </c>
      <c r="L115" s="35">
        <v>5000323030</v>
      </c>
      <c r="M115" s="26">
        <v>44718</v>
      </c>
      <c r="N115" s="21">
        <v>44926</v>
      </c>
      <c r="O115" s="36">
        <v>16730</v>
      </c>
      <c r="P115" s="18">
        <v>17399.2</v>
      </c>
      <c r="Q115" s="19"/>
      <c r="R115" s="41"/>
      <c r="S115" s="41"/>
      <c r="T115" s="46"/>
      <c r="U115" s="46"/>
      <c r="V115" s="46"/>
      <c r="W115" s="46"/>
      <c r="X115" s="46"/>
      <c r="Y115" s="46"/>
      <c r="Z115" s="41"/>
      <c r="AA115" s="41"/>
      <c r="AB115" s="41"/>
      <c r="AC115" s="46"/>
      <c r="AD115" s="46"/>
      <c r="AE115" s="3"/>
      <c r="AF115" s="3"/>
    </row>
    <row r="116" spans="2:32" x14ac:dyDescent="0.2">
      <c r="B116" s="8" t="s">
        <v>260</v>
      </c>
      <c r="C116" s="30" t="s">
        <v>261</v>
      </c>
      <c r="D116" s="11"/>
      <c r="E116" s="11" t="s">
        <v>63</v>
      </c>
      <c r="F116" s="24"/>
      <c r="G116" s="11"/>
      <c r="H116" s="24"/>
      <c r="I116" s="24"/>
      <c r="J116" s="11" t="s">
        <v>20</v>
      </c>
      <c r="K116" s="11" t="s">
        <v>191</v>
      </c>
      <c r="L116" s="95">
        <v>5000325119</v>
      </c>
      <c r="M116" s="92">
        <v>44740</v>
      </c>
      <c r="N116" s="26">
        <v>44926</v>
      </c>
      <c r="O116" s="36">
        <v>4500</v>
      </c>
      <c r="P116" s="18">
        <v>4624.5200000000004</v>
      </c>
      <c r="Q116" s="19"/>
    </row>
    <row r="117" spans="2:32" ht="28.5" x14ac:dyDescent="0.2">
      <c r="B117" s="8" t="s">
        <v>262</v>
      </c>
      <c r="C117" s="30" t="s">
        <v>263</v>
      </c>
      <c r="D117" s="11"/>
      <c r="E117" s="11" t="s">
        <v>63</v>
      </c>
      <c r="F117" s="24"/>
      <c r="G117" s="11"/>
      <c r="H117" s="24"/>
      <c r="I117" s="24"/>
      <c r="J117" s="11" t="s">
        <v>20</v>
      </c>
      <c r="K117" s="11" t="s">
        <v>14</v>
      </c>
      <c r="L117" s="35">
        <v>5000326147</v>
      </c>
      <c r="M117" s="26">
        <v>44755</v>
      </c>
      <c r="N117" s="26">
        <v>44864</v>
      </c>
      <c r="O117" s="36">
        <v>2000</v>
      </c>
      <c r="P117" s="18"/>
      <c r="Q117" s="19"/>
    </row>
    <row r="118" spans="2:32" ht="42.75" x14ac:dyDescent="0.2">
      <c r="B118" s="8" t="s">
        <v>397</v>
      </c>
      <c r="C118" s="30" t="s">
        <v>264</v>
      </c>
      <c r="D118" s="11"/>
      <c r="E118" s="11" t="s">
        <v>63</v>
      </c>
      <c r="F118" s="24"/>
      <c r="G118" s="11"/>
      <c r="H118" s="24"/>
      <c r="I118" s="24"/>
      <c r="J118" s="11" t="s">
        <v>20</v>
      </c>
      <c r="K118" s="15" t="s">
        <v>15</v>
      </c>
      <c r="L118" s="95" t="s">
        <v>265</v>
      </c>
      <c r="M118" s="92">
        <v>44761</v>
      </c>
      <c r="N118" s="26" t="s">
        <v>42</v>
      </c>
      <c r="O118" s="36">
        <v>14245.36</v>
      </c>
      <c r="P118" s="18"/>
      <c r="Q118" s="19"/>
    </row>
    <row r="119" spans="2:32" ht="112.5" customHeight="1" x14ac:dyDescent="0.2">
      <c r="B119" s="10" t="s">
        <v>70</v>
      </c>
      <c r="C119" s="12" t="s">
        <v>267</v>
      </c>
      <c r="D119" s="15"/>
      <c r="E119" s="15" t="s">
        <v>12</v>
      </c>
      <c r="F119" s="15"/>
      <c r="G119" s="15"/>
      <c r="H119" s="15"/>
      <c r="I119" s="15"/>
      <c r="J119" s="11" t="s">
        <v>20</v>
      </c>
      <c r="K119" s="15" t="s">
        <v>15</v>
      </c>
      <c r="L119" s="16" t="s">
        <v>266</v>
      </c>
      <c r="M119" s="16">
        <v>44795</v>
      </c>
      <c r="N119" s="17">
        <v>44926</v>
      </c>
      <c r="O119" s="20">
        <f>544418.21+130004.64</f>
        <v>674422.85</v>
      </c>
      <c r="P119" s="20">
        <f>25517.89-610+83573+27648.5+21091.17+62626.95+139320.09+83592.04+34822.56+7943.17+11067.99</f>
        <v>496593.35999999993</v>
      </c>
      <c r="Q119" s="20"/>
    </row>
    <row r="120" spans="2:32" ht="28.5" x14ac:dyDescent="0.2">
      <c r="B120" s="8" t="s">
        <v>183</v>
      </c>
      <c r="C120" s="30" t="s">
        <v>268</v>
      </c>
      <c r="D120" s="11"/>
      <c r="E120" s="11" t="s">
        <v>63</v>
      </c>
      <c r="F120" s="24"/>
      <c r="G120" s="11"/>
      <c r="H120" s="24"/>
      <c r="I120" s="24"/>
      <c r="J120" s="11" t="s">
        <v>20</v>
      </c>
      <c r="K120" s="11" t="s">
        <v>14</v>
      </c>
      <c r="L120" s="95">
        <v>5000331650</v>
      </c>
      <c r="M120" s="92">
        <v>44827</v>
      </c>
      <c r="N120" s="26">
        <v>44926</v>
      </c>
      <c r="O120" s="36">
        <v>300</v>
      </c>
      <c r="P120" s="18">
        <v>320.64</v>
      </c>
      <c r="Q120" s="19"/>
    </row>
    <row r="121" spans="2:32" ht="42.75" x14ac:dyDescent="0.2">
      <c r="B121" s="8" t="s">
        <v>269</v>
      </c>
      <c r="C121" s="96" t="s">
        <v>270</v>
      </c>
      <c r="D121" s="11"/>
      <c r="E121" s="11" t="s">
        <v>63</v>
      </c>
      <c r="F121" s="24"/>
      <c r="G121" s="11"/>
      <c r="H121" s="24"/>
      <c r="I121" s="24"/>
      <c r="J121" s="11" t="s">
        <v>20</v>
      </c>
      <c r="K121" s="11" t="s">
        <v>21</v>
      </c>
      <c r="L121" s="95">
        <v>5000332598</v>
      </c>
      <c r="M121" s="92">
        <v>44839</v>
      </c>
      <c r="N121" s="26">
        <v>45291</v>
      </c>
      <c r="O121" s="36">
        <v>8012</v>
      </c>
      <c r="P121" s="18"/>
      <c r="Q121" s="19"/>
    </row>
    <row r="122" spans="2:32" ht="28.5" x14ac:dyDescent="0.2">
      <c r="B122" s="8" t="s">
        <v>107</v>
      </c>
      <c r="C122" s="68" t="s">
        <v>271</v>
      </c>
      <c r="D122" s="11"/>
      <c r="E122" s="11" t="s">
        <v>63</v>
      </c>
      <c r="F122" s="24"/>
      <c r="G122" s="11"/>
      <c r="H122" s="24"/>
      <c r="I122" s="24"/>
      <c r="J122" s="11" t="s">
        <v>20</v>
      </c>
      <c r="K122" s="11" t="s">
        <v>21</v>
      </c>
      <c r="L122" s="35">
        <v>5000332645</v>
      </c>
      <c r="M122" s="26">
        <v>44839</v>
      </c>
      <c r="N122" s="26">
        <v>45199</v>
      </c>
      <c r="O122" s="36">
        <v>28000</v>
      </c>
      <c r="P122" s="18"/>
      <c r="Q122" s="19"/>
    </row>
    <row r="123" spans="2:32" ht="28.5" x14ac:dyDescent="0.2">
      <c r="B123" s="8" t="s">
        <v>272</v>
      </c>
      <c r="C123" s="66" t="s">
        <v>274</v>
      </c>
      <c r="D123" s="90"/>
      <c r="E123" s="11"/>
      <c r="F123" s="24"/>
      <c r="G123" s="24"/>
      <c r="H123" s="11" t="s">
        <v>12</v>
      </c>
      <c r="I123" s="24"/>
      <c r="J123" s="11" t="s">
        <v>20</v>
      </c>
      <c r="K123" s="11" t="s">
        <v>14</v>
      </c>
      <c r="L123" s="35" t="s">
        <v>273</v>
      </c>
      <c r="M123" s="26">
        <v>44840</v>
      </c>
      <c r="N123" s="26">
        <v>44840</v>
      </c>
      <c r="O123" s="101">
        <v>2500</v>
      </c>
      <c r="P123" s="60"/>
      <c r="Q123" s="59"/>
    </row>
    <row r="124" spans="2:32" ht="28.5" x14ac:dyDescent="0.2">
      <c r="B124" s="102" t="s">
        <v>275</v>
      </c>
      <c r="C124" s="68" t="s">
        <v>276</v>
      </c>
      <c r="D124" s="98"/>
      <c r="E124" s="97" t="s">
        <v>12</v>
      </c>
      <c r="F124" s="98"/>
      <c r="G124" s="98"/>
      <c r="H124" s="98"/>
      <c r="I124" s="98"/>
      <c r="J124" s="97" t="s">
        <v>20</v>
      </c>
      <c r="K124" s="11" t="s">
        <v>21</v>
      </c>
      <c r="L124" s="99">
        <v>5000333659</v>
      </c>
      <c r="M124" s="72">
        <v>44851</v>
      </c>
      <c r="N124" s="100">
        <v>45291</v>
      </c>
      <c r="O124" s="36">
        <v>9132.52</v>
      </c>
      <c r="P124" s="88"/>
      <c r="Q124" s="88"/>
    </row>
    <row r="125" spans="2:32" ht="28.5" x14ac:dyDescent="0.2">
      <c r="B125" s="31" t="s">
        <v>277</v>
      </c>
      <c r="C125" s="68" t="s">
        <v>278</v>
      </c>
      <c r="D125" s="15"/>
      <c r="E125" s="11" t="s">
        <v>12</v>
      </c>
      <c r="F125" s="15"/>
      <c r="G125" s="15"/>
      <c r="H125" s="15"/>
      <c r="I125" s="15"/>
      <c r="J125" s="11" t="s">
        <v>20</v>
      </c>
      <c r="K125" s="11" t="s">
        <v>14</v>
      </c>
      <c r="L125" s="39">
        <v>5000333655</v>
      </c>
      <c r="M125" s="74">
        <v>44851</v>
      </c>
      <c r="N125" s="21">
        <v>45291</v>
      </c>
      <c r="O125" s="36">
        <v>3718</v>
      </c>
      <c r="P125" s="20">
        <v>3866.72</v>
      </c>
      <c r="Q125" s="20"/>
    </row>
    <row r="126" spans="2:32" x14ac:dyDescent="0.2">
      <c r="B126" s="8" t="s">
        <v>279</v>
      </c>
      <c r="C126" s="103" t="s">
        <v>280</v>
      </c>
      <c r="D126" s="11"/>
      <c r="E126" s="11" t="s">
        <v>63</v>
      </c>
      <c r="F126" s="24"/>
      <c r="G126" s="11"/>
      <c r="H126" s="24"/>
      <c r="I126" s="24"/>
      <c r="J126" s="11" t="s">
        <v>20</v>
      </c>
      <c r="K126" s="11" t="s">
        <v>21</v>
      </c>
      <c r="L126" s="95">
        <v>5000333809</v>
      </c>
      <c r="M126" s="92">
        <v>44853</v>
      </c>
      <c r="N126" s="26">
        <v>44957</v>
      </c>
      <c r="O126" s="36">
        <v>6000</v>
      </c>
      <c r="P126" s="18">
        <v>6412.8</v>
      </c>
      <c r="Q126" s="19"/>
    </row>
    <row r="127" spans="2:32" ht="28.5" x14ac:dyDescent="0.2">
      <c r="B127" s="120" t="s">
        <v>281</v>
      </c>
      <c r="C127" s="76" t="s">
        <v>282</v>
      </c>
      <c r="D127" s="122"/>
      <c r="E127" s="122" t="s">
        <v>12</v>
      </c>
      <c r="F127" s="122"/>
      <c r="G127" s="122"/>
      <c r="H127" s="122"/>
      <c r="I127" s="122"/>
      <c r="J127" s="122" t="s">
        <v>20</v>
      </c>
      <c r="K127" s="124" t="s">
        <v>161</v>
      </c>
      <c r="L127" s="110" t="s">
        <v>110</v>
      </c>
      <c r="M127" s="112">
        <v>44854</v>
      </c>
      <c r="N127" s="114" t="s">
        <v>42</v>
      </c>
      <c r="O127" s="75">
        <v>15418.56</v>
      </c>
      <c r="P127" s="116"/>
      <c r="Q127" s="118"/>
    </row>
    <row r="128" spans="2:32" x14ac:dyDescent="0.2">
      <c r="B128" s="121"/>
      <c r="C128" s="8" t="s">
        <v>78</v>
      </c>
      <c r="D128" s="123"/>
      <c r="E128" s="123"/>
      <c r="F128" s="123"/>
      <c r="G128" s="123"/>
      <c r="H128" s="123"/>
      <c r="I128" s="123"/>
      <c r="J128" s="123"/>
      <c r="K128" s="125"/>
      <c r="L128" s="111"/>
      <c r="M128" s="113"/>
      <c r="N128" s="115"/>
      <c r="O128" s="75">
        <v>5286.36</v>
      </c>
      <c r="P128" s="117"/>
      <c r="Q128" s="119"/>
    </row>
    <row r="129" spans="2:17" ht="28.5" x14ac:dyDescent="0.2">
      <c r="B129" s="10" t="s">
        <v>283</v>
      </c>
      <c r="C129" s="91" t="s">
        <v>284</v>
      </c>
      <c r="D129" s="97"/>
      <c r="E129" s="97" t="s">
        <v>12</v>
      </c>
      <c r="F129" s="97"/>
      <c r="G129" s="97"/>
      <c r="H129" s="97"/>
      <c r="I129" s="97"/>
      <c r="J129" s="97" t="s">
        <v>20</v>
      </c>
      <c r="K129" s="11" t="s">
        <v>21</v>
      </c>
      <c r="L129" s="99">
        <v>5000333976</v>
      </c>
      <c r="M129" s="72">
        <v>44854</v>
      </c>
      <c r="N129" s="100">
        <v>45291</v>
      </c>
      <c r="O129" s="75">
        <v>21709.3</v>
      </c>
      <c r="P129" s="104"/>
      <c r="Q129" s="105"/>
    </row>
    <row r="130" spans="2:17" ht="28.5" x14ac:dyDescent="0.2">
      <c r="B130" s="31" t="s">
        <v>285</v>
      </c>
      <c r="C130" s="68" t="s">
        <v>286</v>
      </c>
      <c r="D130" s="15"/>
      <c r="E130" s="11" t="s">
        <v>12</v>
      </c>
      <c r="F130" s="15"/>
      <c r="G130" s="15"/>
      <c r="H130" s="15"/>
      <c r="I130" s="15"/>
      <c r="J130" s="11" t="s">
        <v>20</v>
      </c>
      <c r="K130" s="11" t="s">
        <v>14</v>
      </c>
      <c r="L130" s="39">
        <v>5000334003</v>
      </c>
      <c r="M130" s="74">
        <v>44854</v>
      </c>
      <c r="N130" s="21">
        <v>44926</v>
      </c>
      <c r="O130" s="36">
        <v>593.20000000000005</v>
      </c>
      <c r="P130" s="20">
        <v>622.86</v>
      </c>
      <c r="Q130" s="20"/>
    </row>
    <row r="131" spans="2:17" ht="28.5" x14ac:dyDescent="0.2">
      <c r="B131" s="10" t="s">
        <v>287</v>
      </c>
      <c r="C131" s="106" t="s">
        <v>288</v>
      </c>
      <c r="D131" s="53"/>
      <c r="E131" s="53"/>
      <c r="F131" s="53"/>
      <c r="G131" s="53"/>
      <c r="H131" s="53" t="s">
        <v>12</v>
      </c>
      <c r="I131" s="53"/>
      <c r="J131" s="51" t="s">
        <v>20</v>
      </c>
      <c r="K131" s="11" t="s">
        <v>14</v>
      </c>
      <c r="L131" s="35" t="s">
        <v>317</v>
      </c>
      <c r="M131" s="54">
        <v>44858</v>
      </c>
      <c r="N131" s="16">
        <v>44926</v>
      </c>
      <c r="O131" s="56">
        <v>855.39</v>
      </c>
      <c r="P131" s="56">
        <v>872.5</v>
      </c>
      <c r="Q131" s="57">
        <v>627.5</v>
      </c>
    </row>
    <row r="132" spans="2:17" ht="28.5" x14ac:dyDescent="0.2">
      <c r="B132" s="8" t="s">
        <v>92</v>
      </c>
      <c r="C132" s="66" t="s">
        <v>289</v>
      </c>
      <c r="D132" s="90"/>
      <c r="E132" s="11" t="s">
        <v>63</v>
      </c>
      <c r="F132" s="24"/>
      <c r="G132" s="24"/>
      <c r="H132" s="11"/>
      <c r="I132" s="24"/>
      <c r="J132" s="11" t="s">
        <v>20</v>
      </c>
      <c r="K132" s="11" t="s">
        <v>14</v>
      </c>
      <c r="L132" s="35" t="s">
        <v>290</v>
      </c>
      <c r="M132" s="26">
        <v>44869</v>
      </c>
      <c r="N132" s="26">
        <v>44880</v>
      </c>
      <c r="O132" s="101">
        <v>3381.26</v>
      </c>
      <c r="P132" s="60"/>
      <c r="Q132" s="59"/>
    </row>
    <row r="133" spans="2:17" ht="28.5" x14ac:dyDescent="0.2">
      <c r="B133" s="10" t="s">
        <v>135</v>
      </c>
      <c r="C133" s="106" t="s">
        <v>291</v>
      </c>
      <c r="D133" s="53"/>
      <c r="E133" s="11" t="s">
        <v>63</v>
      </c>
      <c r="F133" s="53"/>
      <c r="G133" s="53"/>
      <c r="H133" s="53"/>
      <c r="I133" s="53"/>
      <c r="J133" s="11" t="s">
        <v>137</v>
      </c>
      <c r="K133" s="11" t="s">
        <v>21</v>
      </c>
      <c r="L133" s="35" t="s">
        <v>292</v>
      </c>
      <c r="M133" s="54">
        <v>44874</v>
      </c>
      <c r="N133" s="16" t="s">
        <v>22</v>
      </c>
      <c r="O133" s="56">
        <v>7653.8</v>
      </c>
      <c r="P133" s="56"/>
      <c r="Q133" s="57"/>
    </row>
    <row r="134" spans="2:17" ht="51" customHeight="1" x14ac:dyDescent="0.2">
      <c r="B134" s="8" t="s">
        <v>293</v>
      </c>
      <c r="C134" s="30" t="s">
        <v>294</v>
      </c>
      <c r="D134" s="11"/>
      <c r="E134" s="11" t="s">
        <v>63</v>
      </c>
      <c r="F134" s="24"/>
      <c r="G134" s="11"/>
      <c r="H134" s="24"/>
      <c r="I134" s="24"/>
      <c r="J134" s="11" t="s">
        <v>20</v>
      </c>
      <c r="K134" s="11" t="s">
        <v>21</v>
      </c>
      <c r="L134" s="35">
        <v>5000336266</v>
      </c>
      <c r="M134" s="26">
        <v>44881</v>
      </c>
      <c r="N134" s="26">
        <v>45107</v>
      </c>
      <c r="O134" s="36">
        <v>13500</v>
      </c>
      <c r="P134" s="18"/>
      <c r="Q134" s="19"/>
    </row>
    <row r="135" spans="2:17" ht="28.5" x14ac:dyDescent="0.2">
      <c r="B135" s="8" t="s">
        <v>142</v>
      </c>
      <c r="C135" s="66" t="s">
        <v>295</v>
      </c>
      <c r="D135" s="90"/>
      <c r="E135" s="11" t="s">
        <v>63</v>
      </c>
      <c r="F135" s="24"/>
      <c r="G135" s="24"/>
      <c r="H135" s="11"/>
      <c r="I135" s="24"/>
      <c r="J135" s="11" t="s">
        <v>20</v>
      </c>
      <c r="K135" s="11" t="s">
        <v>21</v>
      </c>
      <c r="L135" s="35" t="s">
        <v>296</v>
      </c>
      <c r="M135" s="54">
        <v>44882</v>
      </c>
      <c r="N135" s="16" t="s">
        <v>22</v>
      </c>
      <c r="O135" s="101">
        <v>9161.8700000000008</v>
      </c>
      <c r="P135" s="60"/>
      <c r="Q135" s="59"/>
    </row>
    <row r="136" spans="2:17" ht="28.5" x14ac:dyDescent="0.2">
      <c r="B136" s="10" t="s">
        <v>297</v>
      </c>
      <c r="C136" s="91" t="s">
        <v>298</v>
      </c>
      <c r="D136" s="11"/>
      <c r="E136" s="11" t="s">
        <v>63</v>
      </c>
      <c r="F136" s="24"/>
      <c r="G136" s="24"/>
      <c r="H136" s="24"/>
      <c r="I136" s="24"/>
      <c r="J136" s="11" t="s">
        <v>20</v>
      </c>
      <c r="K136" s="11" t="s">
        <v>21</v>
      </c>
      <c r="L136" s="35">
        <v>5000338567</v>
      </c>
      <c r="M136" s="26">
        <v>44907</v>
      </c>
      <c r="N136" s="26">
        <v>45291</v>
      </c>
      <c r="O136" s="36">
        <v>9617.64</v>
      </c>
      <c r="P136" s="18">
        <v>10279.34</v>
      </c>
      <c r="Q136" s="19"/>
    </row>
    <row r="137" spans="2:17" ht="28.5" x14ac:dyDescent="0.2">
      <c r="B137" s="10" t="s">
        <v>49</v>
      </c>
      <c r="C137" s="77" t="s">
        <v>299</v>
      </c>
      <c r="D137" s="11"/>
      <c r="E137" s="11" t="s">
        <v>63</v>
      </c>
      <c r="F137" s="24"/>
      <c r="G137" s="24"/>
      <c r="H137" s="24"/>
      <c r="I137" s="24"/>
      <c r="J137" s="11" t="s">
        <v>20</v>
      </c>
      <c r="K137" s="11" t="s">
        <v>21</v>
      </c>
      <c r="L137" s="35" t="s">
        <v>300</v>
      </c>
      <c r="M137" s="26">
        <v>44910</v>
      </c>
      <c r="N137" s="16" t="s">
        <v>22</v>
      </c>
      <c r="O137" s="36">
        <v>4810.3100000000004</v>
      </c>
      <c r="P137" s="18"/>
      <c r="Q137" s="19"/>
    </row>
    <row r="138" spans="2:17" ht="28.5" x14ac:dyDescent="0.2">
      <c r="B138" s="8" t="s">
        <v>301</v>
      </c>
      <c r="C138" s="66" t="s">
        <v>302</v>
      </c>
      <c r="D138" s="90"/>
      <c r="E138" s="11"/>
      <c r="F138" s="24"/>
      <c r="G138" s="24"/>
      <c r="H138" s="11" t="s">
        <v>12</v>
      </c>
      <c r="I138" s="24"/>
      <c r="J138" s="11" t="s">
        <v>20</v>
      </c>
      <c r="K138" s="11" t="s">
        <v>14</v>
      </c>
      <c r="L138" s="35" t="s">
        <v>303</v>
      </c>
      <c r="M138" s="26">
        <v>44915</v>
      </c>
      <c r="N138" s="26">
        <v>44915</v>
      </c>
      <c r="O138" s="56">
        <v>540.78</v>
      </c>
      <c r="P138" s="56">
        <v>572.95000000000005</v>
      </c>
      <c r="Q138" s="59">
        <v>127.05</v>
      </c>
    </row>
    <row r="139" spans="2:17" ht="28.5" x14ac:dyDescent="0.25">
      <c r="B139" s="30" t="s">
        <v>256</v>
      </c>
      <c r="C139" s="93" t="s">
        <v>304</v>
      </c>
      <c r="D139" s="94"/>
      <c r="E139" s="11" t="s">
        <v>63</v>
      </c>
      <c r="F139" s="24"/>
      <c r="G139" s="24"/>
      <c r="H139" s="11"/>
      <c r="I139" s="24"/>
      <c r="J139" s="11" t="s">
        <v>20</v>
      </c>
      <c r="K139" s="11" t="s">
        <v>14</v>
      </c>
      <c r="L139" s="35" t="s">
        <v>305</v>
      </c>
      <c r="M139" s="26">
        <v>44930</v>
      </c>
      <c r="N139" s="21">
        <v>45016</v>
      </c>
      <c r="O139" s="36">
        <v>1100</v>
      </c>
      <c r="P139" s="18">
        <v>1155</v>
      </c>
      <c r="Q139" s="19"/>
    </row>
    <row r="140" spans="2:17" ht="29.25" x14ac:dyDescent="0.25">
      <c r="B140" s="30" t="s">
        <v>307</v>
      </c>
      <c r="C140" s="93" t="s">
        <v>308</v>
      </c>
      <c r="D140" s="94"/>
      <c r="E140" s="11" t="s">
        <v>63</v>
      </c>
      <c r="F140" s="24"/>
      <c r="G140" s="24"/>
      <c r="H140" s="11"/>
      <c r="I140" s="24"/>
      <c r="J140" s="11" t="s">
        <v>20</v>
      </c>
      <c r="K140" s="11" t="s">
        <v>14</v>
      </c>
      <c r="L140" s="35">
        <v>5000341537</v>
      </c>
      <c r="M140" s="26">
        <v>44937</v>
      </c>
      <c r="N140" s="21">
        <v>45169</v>
      </c>
      <c r="O140" s="36">
        <v>6103.88</v>
      </c>
      <c r="P140" s="18">
        <v>6523.83</v>
      </c>
      <c r="Q140" s="19"/>
    </row>
    <row r="141" spans="2:17" x14ac:dyDescent="0.2">
      <c r="B141" s="10" t="s">
        <v>310</v>
      </c>
      <c r="C141" s="30" t="s">
        <v>311</v>
      </c>
      <c r="D141" s="11"/>
      <c r="E141" s="11" t="s">
        <v>63</v>
      </c>
      <c r="F141" s="24"/>
      <c r="G141" s="24"/>
      <c r="H141" s="24"/>
      <c r="I141" s="24"/>
      <c r="J141" s="11" t="s">
        <v>20</v>
      </c>
      <c r="K141" s="11" t="s">
        <v>21</v>
      </c>
      <c r="L141" s="35">
        <v>5000342085</v>
      </c>
      <c r="M141" s="26">
        <v>44945</v>
      </c>
      <c r="N141" s="16">
        <v>45291</v>
      </c>
      <c r="O141" s="36">
        <v>2000</v>
      </c>
      <c r="P141" s="18">
        <v>2137.6</v>
      </c>
      <c r="Q141" s="19"/>
    </row>
    <row r="142" spans="2:17" ht="28.5" x14ac:dyDescent="0.2">
      <c r="B142" s="10" t="s">
        <v>100</v>
      </c>
      <c r="C142" s="9" t="s">
        <v>312</v>
      </c>
      <c r="D142" s="24"/>
      <c r="E142" s="24" t="s">
        <v>12</v>
      </c>
      <c r="F142" s="24"/>
      <c r="G142" s="24"/>
      <c r="H142" s="24"/>
      <c r="I142" s="24"/>
      <c r="J142" s="11" t="s">
        <v>20</v>
      </c>
      <c r="K142" s="11" t="s">
        <v>21</v>
      </c>
      <c r="L142" s="35" t="s">
        <v>313</v>
      </c>
      <c r="M142" s="26">
        <v>44956</v>
      </c>
      <c r="N142" s="21">
        <v>45107</v>
      </c>
      <c r="O142" s="18">
        <v>1723.09</v>
      </c>
      <c r="P142" s="56"/>
      <c r="Q142" s="57"/>
    </row>
    <row r="143" spans="2:17" ht="28.5" x14ac:dyDescent="0.2">
      <c r="B143" s="8" t="s">
        <v>92</v>
      </c>
      <c r="C143" s="66" t="s">
        <v>315</v>
      </c>
      <c r="D143" s="90"/>
      <c r="E143" s="11" t="s">
        <v>63</v>
      </c>
      <c r="F143" s="24"/>
      <c r="G143" s="24"/>
      <c r="H143" s="11"/>
      <c r="I143" s="24"/>
      <c r="J143" s="11" t="s">
        <v>20</v>
      </c>
      <c r="K143" s="11" t="s">
        <v>14</v>
      </c>
      <c r="L143" s="35" t="s">
        <v>316</v>
      </c>
      <c r="M143" s="26">
        <v>44956</v>
      </c>
      <c r="N143" s="26">
        <v>44985</v>
      </c>
      <c r="O143" s="101">
        <v>2000</v>
      </c>
      <c r="P143" s="60"/>
      <c r="Q143" s="59"/>
    </row>
    <row r="144" spans="2:17" ht="28.5" x14ac:dyDescent="0.2">
      <c r="B144" s="8" t="s">
        <v>319</v>
      </c>
      <c r="C144" s="66" t="s">
        <v>320</v>
      </c>
      <c r="D144" s="90"/>
      <c r="E144" s="11" t="s">
        <v>63</v>
      </c>
      <c r="F144" s="24"/>
      <c r="G144" s="24"/>
      <c r="H144" s="11"/>
      <c r="I144" s="24"/>
      <c r="J144" s="11" t="s">
        <v>20</v>
      </c>
      <c r="K144" s="11" t="s">
        <v>14</v>
      </c>
      <c r="L144" s="35">
        <v>5000343807</v>
      </c>
      <c r="M144" s="26">
        <v>44965</v>
      </c>
      <c r="N144" s="26">
        <v>45015</v>
      </c>
      <c r="O144" s="18">
        <v>405</v>
      </c>
      <c r="P144" s="18">
        <v>416.96</v>
      </c>
      <c r="Q144" s="59"/>
    </row>
    <row r="145" spans="2:17" ht="28.5" x14ac:dyDescent="0.2">
      <c r="B145" s="71" t="s">
        <v>188</v>
      </c>
      <c r="C145" s="69" t="s">
        <v>321</v>
      </c>
      <c r="D145" s="11" t="s">
        <v>12</v>
      </c>
      <c r="E145" s="11"/>
      <c r="F145" s="24"/>
      <c r="G145" s="11"/>
      <c r="H145" s="24"/>
      <c r="I145" s="24"/>
      <c r="J145" s="11" t="s">
        <v>20</v>
      </c>
      <c r="K145" s="11" t="s">
        <v>14</v>
      </c>
      <c r="L145" s="35" t="s">
        <v>322</v>
      </c>
      <c r="M145" s="26">
        <v>44970</v>
      </c>
      <c r="N145" s="21">
        <v>45015</v>
      </c>
      <c r="O145" s="18">
        <v>3500</v>
      </c>
      <c r="P145" s="18">
        <v>3740.8</v>
      </c>
      <c r="Q145" s="19"/>
    </row>
    <row r="146" spans="2:17" ht="28.5" x14ac:dyDescent="0.2">
      <c r="B146" s="10" t="s">
        <v>323</v>
      </c>
      <c r="C146" s="106" t="s">
        <v>324</v>
      </c>
      <c r="D146" s="53"/>
      <c r="E146" s="11" t="s">
        <v>63</v>
      </c>
      <c r="F146" s="53"/>
      <c r="G146" s="53"/>
      <c r="H146" s="53"/>
      <c r="I146" s="53"/>
      <c r="J146" s="11" t="s">
        <v>20</v>
      </c>
      <c r="K146" s="11" t="s">
        <v>21</v>
      </c>
      <c r="L146" s="35">
        <v>5000344187</v>
      </c>
      <c r="M146" s="54">
        <v>44970</v>
      </c>
      <c r="N146" s="16" t="s">
        <v>22</v>
      </c>
      <c r="O146" s="56">
        <v>3660</v>
      </c>
      <c r="P146" s="56">
        <f>1564.72</f>
        <v>1564.72</v>
      </c>
      <c r="Q146" s="57"/>
    </row>
    <row r="147" spans="2:17" ht="28.5" x14ac:dyDescent="0.2">
      <c r="B147" s="10" t="s">
        <v>325</v>
      </c>
      <c r="C147" s="107" t="s">
        <v>326</v>
      </c>
      <c r="D147" s="53"/>
      <c r="E147" s="11" t="s">
        <v>63</v>
      </c>
      <c r="F147" s="53"/>
      <c r="G147" s="53"/>
      <c r="H147" s="53"/>
      <c r="I147" s="53"/>
      <c r="J147" s="11" t="s">
        <v>20</v>
      </c>
      <c r="K147" s="11" t="s">
        <v>21</v>
      </c>
      <c r="L147" s="35">
        <v>5000344849</v>
      </c>
      <c r="M147" s="54">
        <v>44979</v>
      </c>
      <c r="N147" s="16">
        <v>45016</v>
      </c>
      <c r="O147" s="56">
        <v>800</v>
      </c>
      <c r="P147" s="56">
        <v>864.8</v>
      </c>
      <c r="Q147" s="57"/>
    </row>
    <row r="148" spans="2:17" ht="42.75" x14ac:dyDescent="0.2">
      <c r="B148" s="71" t="s">
        <v>417</v>
      </c>
      <c r="C148" s="77" t="s">
        <v>328</v>
      </c>
      <c r="D148" s="11"/>
      <c r="E148" s="11"/>
      <c r="F148" s="24"/>
      <c r="G148" s="11" t="s">
        <v>12</v>
      </c>
      <c r="H148" s="24"/>
      <c r="I148" s="24"/>
      <c r="J148" s="11" t="s">
        <v>20</v>
      </c>
      <c r="K148" s="11" t="s">
        <v>191</v>
      </c>
      <c r="L148" s="35" t="s">
        <v>419</v>
      </c>
      <c r="M148" s="26">
        <v>44985</v>
      </c>
      <c r="N148" s="21" t="s">
        <v>327</v>
      </c>
      <c r="O148" s="18">
        <v>115000</v>
      </c>
      <c r="P148" s="18">
        <f>20154.8</f>
        <v>20154.8</v>
      </c>
      <c r="Q148" s="19"/>
    </row>
    <row r="149" spans="2:17" ht="42.75" x14ac:dyDescent="0.2">
      <c r="B149" s="71" t="s">
        <v>418</v>
      </c>
      <c r="C149" s="77" t="s">
        <v>328</v>
      </c>
      <c r="D149" s="11"/>
      <c r="E149" s="11"/>
      <c r="F149" s="24"/>
      <c r="G149" s="11" t="s">
        <v>12</v>
      </c>
      <c r="H149" s="24"/>
      <c r="I149" s="24"/>
      <c r="J149" s="11" t="s">
        <v>20</v>
      </c>
      <c r="K149" s="11" t="s">
        <v>191</v>
      </c>
      <c r="L149" s="35" t="s">
        <v>420</v>
      </c>
      <c r="M149" s="26">
        <v>44985</v>
      </c>
      <c r="N149" s="21" t="s">
        <v>327</v>
      </c>
      <c r="O149" s="18">
        <v>115000</v>
      </c>
      <c r="P149" s="18">
        <f>18583.6</f>
        <v>18583.599999999999</v>
      </c>
      <c r="Q149" s="19"/>
    </row>
    <row r="150" spans="2:17" ht="42.75" x14ac:dyDescent="0.2">
      <c r="B150" s="10" t="s">
        <v>349</v>
      </c>
      <c r="C150" s="30" t="s">
        <v>329</v>
      </c>
      <c r="D150" s="53"/>
      <c r="E150" s="11" t="s">
        <v>63</v>
      </c>
      <c r="F150" s="53"/>
      <c r="G150" s="53"/>
      <c r="H150" s="53"/>
      <c r="I150" s="53"/>
      <c r="J150" s="11" t="s">
        <v>20</v>
      </c>
      <c r="K150" s="11" t="s">
        <v>21</v>
      </c>
      <c r="L150" s="35" t="s">
        <v>330</v>
      </c>
      <c r="M150" s="54">
        <v>44986</v>
      </c>
      <c r="N150" s="21" t="s">
        <v>327</v>
      </c>
      <c r="O150" s="18">
        <v>7989</v>
      </c>
      <c r="P150" s="56"/>
      <c r="Q150" s="57"/>
    </row>
    <row r="151" spans="2:17" ht="28.5" x14ac:dyDescent="0.2">
      <c r="B151" s="120" t="s">
        <v>331</v>
      </c>
      <c r="C151" s="76" t="s">
        <v>332</v>
      </c>
      <c r="D151" s="122"/>
      <c r="E151" s="122" t="s">
        <v>12</v>
      </c>
      <c r="F151" s="122"/>
      <c r="G151" s="122"/>
      <c r="H151" s="122"/>
      <c r="I151" s="122"/>
      <c r="J151" s="122" t="s">
        <v>20</v>
      </c>
      <c r="K151" s="124" t="s">
        <v>161</v>
      </c>
      <c r="L151" s="110" t="s">
        <v>333</v>
      </c>
      <c r="M151" s="112">
        <v>44991</v>
      </c>
      <c r="N151" s="114" t="s">
        <v>42</v>
      </c>
      <c r="O151" s="75">
        <v>7944.94</v>
      </c>
      <c r="P151" s="116"/>
      <c r="Q151" s="118"/>
    </row>
    <row r="152" spans="2:17" x14ac:dyDescent="0.2">
      <c r="B152" s="121"/>
      <c r="C152" s="8" t="s">
        <v>78</v>
      </c>
      <c r="D152" s="123"/>
      <c r="E152" s="123"/>
      <c r="F152" s="123"/>
      <c r="G152" s="123"/>
      <c r="H152" s="123"/>
      <c r="I152" s="123"/>
      <c r="J152" s="123"/>
      <c r="K152" s="125"/>
      <c r="L152" s="111"/>
      <c r="M152" s="113"/>
      <c r="N152" s="115"/>
      <c r="O152" s="75">
        <v>2860.18</v>
      </c>
      <c r="P152" s="117"/>
      <c r="Q152" s="119"/>
    </row>
    <row r="153" spans="2:17" ht="15" x14ac:dyDescent="0.2">
      <c r="B153" s="10" t="s">
        <v>334</v>
      </c>
      <c r="C153" s="8" t="s">
        <v>335</v>
      </c>
      <c r="D153" s="11"/>
      <c r="E153" s="11" t="s">
        <v>12</v>
      </c>
      <c r="F153" s="11"/>
      <c r="G153" s="11"/>
      <c r="H153" s="11"/>
      <c r="I153" s="11"/>
      <c r="J153" s="11" t="s">
        <v>20</v>
      </c>
      <c r="K153" s="11" t="s">
        <v>21</v>
      </c>
      <c r="L153" s="39">
        <v>5000345784</v>
      </c>
      <c r="M153" s="74">
        <v>44991</v>
      </c>
      <c r="N153" s="17">
        <v>45016</v>
      </c>
      <c r="O153" s="40">
        <v>2000</v>
      </c>
      <c r="P153" s="19">
        <v>2000</v>
      </c>
      <c r="Q153" s="38"/>
    </row>
    <row r="154" spans="2:17" ht="28.5" x14ac:dyDescent="0.2">
      <c r="B154" s="10" t="s">
        <v>336</v>
      </c>
      <c r="C154" s="91" t="s">
        <v>337</v>
      </c>
      <c r="D154" s="11"/>
      <c r="E154" s="11" t="s">
        <v>12</v>
      </c>
      <c r="F154" s="11"/>
      <c r="G154" s="11"/>
      <c r="H154" s="11"/>
      <c r="I154" s="11"/>
      <c r="J154" s="11" t="s">
        <v>20</v>
      </c>
      <c r="K154" s="11" t="s">
        <v>21</v>
      </c>
      <c r="L154" s="39">
        <v>5000345774</v>
      </c>
      <c r="M154" s="74">
        <v>44991</v>
      </c>
      <c r="N154" s="21">
        <v>45077</v>
      </c>
      <c r="O154" s="75">
        <v>2250</v>
      </c>
      <c r="P154" s="19">
        <v>2404.8000000000002</v>
      </c>
      <c r="Q154" s="38"/>
    </row>
    <row r="155" spans="2:17" ht="28.5" x14ac:dyDescent="0.2">
      <c r="B155" s="10" t="s">
        <v>91</v>
      </c>
      <c r="C155" s="9" t="s">
        <v>338</v>
      </c>
      <c r="D155" s="11"/>
      <c r="E155" s="11" t="s">
        <v>12</v>
      </c>
      <c r="F155" s="24"/>
      <c r="G155" s="11"/>
      <c r="H155" s="24"/>
      <c r="I155" s="24"/>
      <c r="J155" s="11" t="s">
        <v>20</v>
      </c>
      <c r="K155" s="51" t="s">
        <v>21</v>
      </c>
      <c r="L155" s="35" t="s">
        <v>339</v>
      </c>
      <c r="M155" s="26">
        <v>44993</v>
      </c>
      <c r="N155" s="21">
        <v>45107</v>
      </c>
      <c r="O155" s="18">
        <v>2711.87</v>
      </c>
      <c r="P155" s="18">
        <v>2898.42</v>
      </c>
      <c r="Q155" s="19"/>
    </row>
    <row r="156" spans="2:17" ht="42.75" x14ac:dyDescent="0.2">
      <c r="B156" s="71" t="s">
        <v>340</v>
      </c>
      <c r="C156" s="30" t="s">
        <v>341</v>
      </c>
      <c r="D156" s="11"/>
      <c r="E156" s="11" t="s">
        <v>63</v>
      </c>
      <c r="F156" s="24"/>
      <c r="G156" s="11"/>
      <c r="H156" s="24"/>
      <c r="I156" s="24"/>
      <c r="J156" s="11" t="s">
        <v>20</v>
      </c>
      <c r="K156" s="11" t="s">
        <v>21</v>
      </c>
      <c r="L156" s="35">
        <v>5000346325</v>
      </c>
      <c r="M156" s="26">
        <v>45000</v>
      </c>
      <c r="N156" s="21" t="s">
        <v>427</v>
      </c>
      <c r="O156" s="18">
        <v>1500</v>
      </c>
      <c r="P156" s="18"/>
      <c r="Q156" s="19"/>
    </row>
    <row r="157" spans="2:17" ht="42.75" x14ac:dyDescent="0.2">
      <c r="B157" s="10" t="s">
        <v>350</v>
      </c>
      <c r="C157" s="9" t="s">
        <v>347</v>
      </c>
      <c r="D157" s="53"/>
      <c r="E157" s="11" t="s">
        <v>63</v>
      </c>
      <c r="F157" s="53"/>
      <c r="G157" s="53"/>
      <c r="H157" s="53"/>
      <c r="I157" s="53"/>
      <c r="J157" s="11" t="s">
        <v>20</v>
      </c>
      <c r="K157" s="11" t="s">
        <v>21</v>
      </c>
      <c r="L157" s="35" t="s">
        <v>348</v>
      </c>
      <c r="M157" s="54">
        <v>45008</v>
      </c>
      <c r="N157" s="21" t="s">
        <v>327</v>
      </c>
      <c r="O157" s="18">
        <v>7998.25</v>
      </c>
      <c r="P157" s="19">
        <v>8548.5300000000007</v>
      </c>
      <c r="Q157" s="19">
        <v>48.8</v>
      </c>
    </row>
    <row r="158" spans="2:17" ht="28.5" x14ac:dyDescent="0.2">
      <c r="B158" s="71" t="s">
        <v>351</v>
      </c>
      <c r="C158" s="66" t="s">
        <v>355</v>
      </c>
      <c r="D158" s="90"/>
      <c r="E158" s="11"/>
      <c r="F158" s="24"/>
      <c r="G158" s="24"/>
      <c r="H158" s="11" t="s">
        <v>12</v>
      </c>
      <c r="I158" s="24"/>
      <c r="J158" s="11" t="s">
        <v>20</v>
      </c>
      <c r="K158" s="11" t="s">
        <v>14</v>
      </c>
      <c r="L158" s="35" t="s">
        <v>352</v>
      </c>
      <c r="M158" s="26">
        <v>45013</v>
      </c>
      <c r="N158" s="26">
        <v>45015</v>
      </c>
      <c r="O158" s="101">
        <v>108.98</v>
      </c>
      <c r="P158" s="18">
        <v>123.99</v>
      </c>
      <c r="Q158" s="19">
        <v>48</v>
      </c>
    </row>
    <row r="159" spans="2:17" ht="38.25" x14ac:dyDescent="0.2">
      <c r="B159" s="10" t="s">
        <v>354</v>
      </c>
      <c r="C159" s="9" t="s">
        <v>353</v>
      </c>
      <c r="D159" s="11"/>
      <c r="E159" s="11" t="s">
        <v>12</v>
      </c>
      <c r="F159" s="24"/>
      <c r="G159" s="11"/>
      <c r="H159" s="24"/>
      <c r="I159" s="24"/>
      <c r="J159" s="11" t="s">
        <v>20</v>
      </c>
      <c r="K159" s="52" t="s">
        <v>15</v>
      </c>
      <c r="L159" s="35">
        <v>5000347757</v>
      </c>
      <c r="M159" s="26">
        <v>45014</v>
      </c>
      <c r="N159" s="21">
        <v>45082</v>
      </c>
      <c r="O159" s="18">
        <v>29800</v>
      </c>
      <c r="P159" s="18">
        <v>29800</v>
      </c>
      <c r="Q159" s="19"/>
    </row>
    <row r="160" spans="2:17" ht="28.5" x14ac:dyDescent="0.2">
      <c r="B160" s="12" t="s">
        <v>128</v>
      </c>
      <c r="C160" s="30" t="s">
        <v>356</v>
      </c>
      <c r="D160" s="24"/>
      <c r="E160" s="11" t="s">
        <v>12</v>
      </c>
      <c r="F160" s="24"/>
      <c r="G160" s="24"/>
      <c r="H160" s="24"/>
      <c r="I160" s="24"/>
      <c r="J160" s="11" t="s">
        <v>20</v>
      </c>
      <c r="K160" s="15" t="s">
        <v>21</v>
      </c>
      <c r="L160" s="35">
        <v>5000348274</v>
      </c>
      <c r="M160" s="26">
        <v>45020</v>
      </c>
      <c r="N160" s="21">
        <v>45076</v>
      </c>
      <c r="O160" s="18">
        <v>3800</v>
      </c>
      <c r="P160" s="18"/>
      <c r="Q160" s="19"/>
    </row>
    <row r="161" spans="2:17" ht="28.5" x14ac:dyDescent="0.2">
      <c r="B161" s="8" t="s">
        <v>357</v>
      </c>
      <c r="C161" s="103" t="s">
        <v>358</v>
      </c>
      <c r="D161" s="11"/>
      <c r="E161" s="11" t="s">
        <v>63</v>
      </c>
      <c r="F161" s="24"/>
      <c r="G161" s="11"/>
      <c r="H161" s="24"/>
      <c r="I161" s="24"/>
      <c r="J161" s="11" t="s">
        <v>20</v>
      </c>
      <c r="K161" s="15" t="s">
        <v>21</v>
      </c>
      <c r="L161" s="95">
        <v>5000348465</v>
      </c>
      <c r="M161" s="92">
        <v>45022</v>
      </c>
      <c r="N161" s="26">
        <v>45100</v>
      </c>
      <c r="O161" s="36">
        <v>2085</v>
      </c>
      <c r="P161" s="18">
        <v>2024.85</v>
      </c>
      <c r="Q161" s="19"/>
    </row>
    <row r="162" spans="2:17" ht="28.5" x14ac:dyDescent="0.2">
      <c r="B162" s="71" t="s">
        <v>359</v>
      </c>
      <c r="C162" s="66" t="s">
        <v>360</v>
      </c>
      <c r="D162" s="90"/>
      <c r="E162" s="11"/>
      <c r="F162" s="24"/>
      <c r="G162" s="24"/>
      <c r="H162" s="11" t="s">
        <v>12</v>
      </c>
      <c r="I162" s="24"/>
      <c r="J162" s="11" t="s">
        <v>20</v>
      </c>
      <c r="K162" s="11" t="s">
        <v>14</v>
      </c>
      <c r="L162" s="35" t="s">
        <v>361</v>
      </c>
      <c r="M162" s="26">
        <v>45029</v>
      </c>
      <c r="N162" s="26">
        <v>45291</v>
      </c>
      <c r="O162" s="18">
        <v>3205.88</v>
      </c>
      <c r="P162" s="60"/>
      <c r="Q162" s="59"/>
    </row>
    <row r="163" spans="2:17" ht="28.5" x14ac:dyDescent="0.2">
      <c r="B163" s="12" t="s">
        <v>362</v>
      </c>
      <c r="C163" s="66" t="s">
        <v>363</v>
      </c>
      <c r="D163" s="90"/>
      <c r="E163" s="11"/>
      <c r="F163" s="24"/>
      <c r="G163" s="24"/>
      <c r="H163" s="11" t="s">
        <v>12</v>
      </c>
      <c r="I163" s="24"/>
      <c r="J163" s="11" t="s">
        <v>20</v>
      </c>
      <c r="K163" s="11" t="s">
        <v>14</v>
      </c>
      <c r="L163" s="35" t="s">
        <v>364</v>
      </c>
      <c r="M163" s="26">
        <v>45050</v>
      </c>
      <c r="N163" s="26">
        <v>45199</v>
      </c>
      <c r="O163" s="18">
        <v>4122.6499999999996</v>
      </c>
      <c r="P163" s="60"/>
      <c r="Q163" s="59"/>
    </row>
    <row r="164" spans="2:17" ht="28.5" x14ac:dyDescent="0.2">
      <c r="B164" s="8" t="s">
        <v>365</v>
      </c>
      <c r="C164" s="66" t="s">
        <v>366</v>
      </c>
      <c r="D164" s="90"/>
      <c r="E164" s="11" t="s">
        <v>63</v>
      </c>
      <c r="F164" s="24"/>
      <c r="G164" s="24"/>
      <c r="H164" s="11"/>
      <c r="I164" s="24"/>
      <c r="J164" s="11" t="s">
        <v>20</v>
      </c>
      <c r="K164" s="11" t="s">
        <v>14</v>
      </c>
      <c r="L164" s="35">
        <v>5000350265</v>
      </c>
      <c r="M164" s="26">
        <v>45050</v>
      </c>
      <c r="N164" s="26">
        <v>45076</v>
      </c>
      <c r="O164" s="18">
        <v>450</v>
      </c>
      <c r="P164" s="18">
        <v>486.45</v>
      </c>
      <c r="Q164" s="59"/>
    </row>
    <row r="165" spans="2:17" ht="28.5" x14ac:dyDescent="0.2">
      <c r="B165" s="138" t="s">
        <v>76</v>
      </c>
      <c r="C165" s="8" t="s">
        <v>388</v>
      </c>
      <c r="D165" s="122"/>
      <c r="E165" s="141"/>
      <c r="F165" s="122"/>
      <c r="G165" s="122" t="s">
        <v>12</v>
      </c>
      <c r="H165" s="122"/>
      <c r="I165" s="122"/>
      <c r="J165" s="141" t="s">
        <v>20</v>
      </c>
      <c r="K165" s="122" t="s">
        <v>14</v>
      </c>
      <c r="L165" s="110" t="s">
        <v>367</v>
      </c>
      <c r="M165" s="160">
        <v>45056</v>
      </c>
      <c r="N165" s="128" t="s">
        <v>129</v>
      </c>
      <c r="O165" s="18">
        <v>10800</v>
      </c>
      <c r="P165" s="18">
        <f>6637.25</f>
        <v>6637.25</v>
      </c>
      <c r="Q165" s="19">
        <v>6.12</v>
      </c>
    </row>
    <row r="166" spans="2:17" x14ac:dyDescent="0.2">
      <c r="B166" s="139"/>
      <c r="C166" s="107" t="s">
        <v>131</v>
      </c>
      <c r="D166" s="144"/>
      <c r="E166" s="142"/>
      <c r="F166" s="144"/>
      <c r="G166" s="144"/>
      <c r="H166" s="144"/>
      <c r="I166" s="144"/>
      <c r="J166" s="142"/>
      <c r="K166" s="144"/>
      <c r="L166" s="163"/>
      <c r="M166" s="161"/>
      <c r="N166" s="159"/>
      <c r="O166" s="65">
        <v>4800</v>
      </c>
      <c r="P166" s="65">
        <v>5899.77</v>
      </c>
      <c r="Q166" s="157"/>
    </row>
    <row r="167" spans="2:17" x14ac:dyDescent="0.2">
      <c r="B167" s="140"/>
      <c r="C167" s="67" t="s">
        <v>130</v>
      </c>
      <c r="D167" s="123"/>
      <c r="E167" s="143"/>
      <c r="F167" s="123"/>
      <c r="G167" s="123"/>
      <c r="H167" s="123"/>
      <c r="I167" s="123"/>
      <c r="J167" s="143"/>
      <c r="K167" s="123"/>
      <c r="L167" s="111"/>
      <c r="M167" s="162"/>
      <c r="N167" s="129"/>
      <c r="O167" s="65">
        <v>6000</v>
      </c>
      <c r="P167" s="65"/>
      <c r="Q167" s="158"/>
    </row>
    <row r="168" spans="2:17" ht="38.25" x14ac:dyDescent="0.2">
      <c r="B168" s="10" t="s">
        <v>96</v>
      </c>
      <c r="C168" s="9" t="s">
        <v>368</v>
      </c>
      <c r="D168" s="11"/>
      <c r="E168" s="11" t="s">
        <v>12</v>
      </c>
      <c r="F168" s="24"/>
      <c r="G168" s="11"/>
      <c r="H168" s="24"/>
      <c r="I168" s="24"/>
      <c r="J168" s="11" t="s">
        <v>20</v>
      </c>
      <c r="K168" s="52" t="s">
        <v>15</v>
      </c>
      <c r="L168" s="35" t="s">
        <v>369</v>
      </c>
      <c r="M168" s="26">
        <v>45056</v>
      </c>
      <c r="N168" s="21">
        <v>45107</v>
      </c>
      <c r="O168" s="18">
        <v>916.01</v>
      </c>
      <c r="P168" s="18"/>
      <c r="Q168" s="19"/>
    </row>
    <row r="169" spans="2:17" ht="28.5" x14ac:dyDescent="0.2">
      <c r="B169" s="8" t="s">
        <v>252</v>
      </c>
      <c r="C169" s="68" t="s">
        <v>370</v>
      </c>
      <c r="D169" s="11"/>
      <c r="E169" s="11" t="s">
        <v>63</v>
      </c>
      <c r="F169" s="24"/>
      <c r="G169" s="24"/>
      <c r="H169" s="24"/>
      <c r="I169" s="24"/>
      <c r="J169" s="11" t="s">
        <v>20</v>
      </c>
      <c r="K169" s="11" t="s">
        <v>14</v>
      </c>
      <c r="L169" s="35" t="s">
        <v>371</v>
      </c>
      <c r="M169" s="26">
        <v>45075</v>
      </c>
      <c r="N169" s="26">
        <v>45092</v>
      </c>
      <c r="O169" s="36">
        <v>2000</v>
      </c>
      <c r="P169" s="18">
        <v>2137.6</v>
      </c>
      <c r="Q169" s="19"/>
    </row>
    <row r="170" spans="2:17" ht="28.5" x14ac:dyDescent="0.2">
      <c r="B170" s="8" t="s">
        <v>372</v>
      </c>
      <c r="C170" s="30" t="s">
        <v>373</v>
      </c>
      <c r="D170" s="11"/>
      <c r="E170" s="11" t="s">
        <v>63</v>
      </c>
      <c r="F170" s="24"/>
      <c r="G170" s="24"/>
      <c r="H170" s="24"/>
      <c r="I170" s="24"/>
      <c r="J170" s="11" t="s">
        <v>20</v>
      </c>
      <c r="K170" s="11" t="s">
        <v>14</v>
      </c>
      <c r="L170" s="35" t="s">
        <v>374</v>
      </c>
      <c r="M170" s="26">
        <v>45078</v>
      </c>
      <c r="N170" s="26">
        <v>45107</v>
      </c>
      <c r="O170" s="36">
        <v>1200</v>
      </c>
      <c r="P170" s="18"/>
      <c r="Q170" s="19"/>
    </row>
    <row r="171" spans="2:17" ht="28.5" x14ac:dyDescent="0.2">
      <c r="B171" s="8" t="s">
        <v>375</v>
      </c>
      <c r="C171" s="30" t="s">
        <v>376</v>
      </c>
      <c r="D171" s="11"/>
      <c r="E171" s="11" t="s">
        <v>12</v>
      </c>
      <c r="F171" s="24"/>
      <c r="G171" s="24"/>
      <c r="H171" s="24"/>
      <c r="I171" s="24"/>
      <c r="J171" s="11" t="s">
        <v>20</v>
      </c>
      <c r="K171" s="11" t="s">
        <v>14</v>
      </c>
      <c r="L171" s="35">
        <v>5000353980</v>
      </c>
      <c r="M171" s="26">
        <v>45093</v>
      </c>
      <c r="N171" s="26">
        <v>45350</v>
      </c>
      <c r="O171" s="36">
        <v>2000</v>
      </c>
      <c r="P171" s="18"/>
      <c r="Q171" s="19"/>
    </row>
    <row r="172" spans="2:17" ht="28.5" x14ac:dyDescent="0.2">
      <c r="B172" s="8" t="s">
        <v>377</v>
      </c>
      <c r="C172" s="30" t="s">
        <v>378</v>
      </c>
      <c r="D172" s="11"/>
      <c r="E172" s="11" t="s">
        <v>63</v>
      </c>
      <c r="F172" s="24"/>
      <c r="G172" s="24"/>
      <c r="H172" s="24"/>
      <c r="I172" s="24"/>
      <c r="J172" s="11" t="s">
        <v>20</v>
      </c>
      <c r="K172" s="11" t="s">
        <v>14</v>
      </c>
      <c r="L172" s="35">
        <v>5000354075</v>
      </c>
      <c r="M172" s="26">
        <v>45096</v>
      </c>
      <c r="N172" s="26">
        <v>45412</v>
      </c>
      <c r="O172" s="36">
        <v>2075.36</v>
      </c>
      <c r="P172" s="18"/>
      <c r="Q172" s="19"/>
    </row>
    <row r="173" spans="2:17" ht="28.5" x14ac:dyDescent="0.2">
      <c r="B173" s="8" t="s">
        <v>301</v>
      </c>
      <c r="C173" s="66" t="s">
        <v>384</v>
      </c>
      <c r="D173" s="90"/>
      <c r="E173" s="11"/>
      <c r="F173" s="24"/>
      <c r="G173" s="24"/>
      <c r="H173" s="11" t="s">
        <v>12</v>
      </c>
      <c r="I173" s="24"/>
      <c r="J173" s="11" t="s">
        <v>20</v>
      </c>
      <c r="K173" s="11" t="s">
        <v>14</v>
      </c>
      <c r="L173" s="35" t="s">
        <v>383</v>
      </c>
      <c r="M173" s="26">
        <v>45096</v>
      </c>
      <c r="N173" s="26">
        <v>45122</v>
      </c>
      <c r="O173" s="56">
        <v>540.78</v>
      </c>
      <c r="P173" s="56">
        <v>700</v>
      </c>
      <c r="Q173" s="59"/>
    </row>
    <row r="174" spans="2:17" ht="28.5" x14ac:dyDescent="0.2">
      <c r="B174" s="10" t="s">
        <v>91</v>
      </c>
      <c r="C174" s="9" t="s">
        <v>338</v>
      </c>
      <c r="D174" s="11"/>
      <c r="E174" s="11" t="s">
        <v>12</v>
      </c>
      <c r="F174" s="24"/>
      <c r="G174" s="11"/>
      <c r="H174" s="24"/>
      <c r="I174" s="24"/>
      <c r="J174" s="11" t="s">
        <v>20</v>
      </c>
      <c r="K174" s="51" t="s">
        <v>21</v>
      </c>
      <c r="L174" s="35" t="s">
        <v>379</v>
      </c>
      <c r="M174" s="26">
        <v>45100</v>
      </c>
      <c r="N174" s="21">
        <v>45169</v>
      </c>
      <c r="O174" s="18">
        <v>3614.11</v>
      </c>
      <c r="P174" s="101">
        <v>3862.76</v>
      </c>
      <c r="Q174" s="19"/>
    </row>
    <row r="175" spans="2:17" ht="28.5" x14ac:dyDescent="0.2">
      <c r="B175" s="8" t="s">
        <v>98</v>
      </c>
      <c r="C175" s="30" t="s">
        <v>380</v>
      </c>
      <c r="D175" s="11"/>
      <c r="E175" s="11" t="s">
        <v>12</v>
      </c>
      <c r="F175" s="24"/>
      <c r="G175" s="24"/>
      <c r="H175" s="24"/>
      <c r="I175" s="24"/>
      <c r="J175" s="11" t="s">
        <v>20</v>
      </c>
      <c r="K175" s="51" t="s">
        <v>21</v>
      </c>
      <c r="L175" s="35" t="s">
        <v>381</v>
      </c>
      <c r="M175" s="26">
        <v>45104</v>
      </c>
      <c r="N175" s="21">
        <v>45169</v>
      </c>
      <c r="O175" s="36">
        <v>3877.79</v>
      </c>
      <c r="P175" s="101"/>
      <c r="Q175" s="19"/>
    </row>
    <row r="176" spans="2:17" ht="42.75" x14ac:dyDescent="0.2">
      <c r="B176" s="8" t="s">
        <v>183</v>
      </c>
      <c r="C176" s="30" t="s">
        <v>382</v>
      </c>
      <c r="D176" s="11"/>
      <c r="E176" s="11" t="s">
        <v>63</v>
      </c>
      <c r="F176" s="24"/>
      <c r="G176" s="11"/>
      <c r="H176" s="24"/>
      <c r="I176" s="24"/>
      <c r="J176" s="11" t="s">
        <v>20</v>
      </c>
      <c r="K176" s="11" t="s">
        <v>14</v>
      </c>
      <c r="L176" s="95">
        <v>5000355387</v>
      </c>
      <c r="M176" s="92">
        <v>45111</v>
      </c>
      <c r="N176" s="26">
        <v>45291</v>
      </c>
      <c r="O176" s="36">
        <v>8950</v>
      </c>
      <c r="P176" s="101"/>
      <c r="Q176" s="19"/>
    </row>
    <row r="177" spans="2:17" ht="15" x14ac:dyDescent="0.2">
      <c r="B177" s="138" t="s">
        <v>385</v>
      </c>
      <c r="C177" s="132" t="s">
        <v>386</v>
      </c>
      <c r="D177" s="165" t="s">
        <v>12</v>
      </c>
      <c r="E177" s="141"/>
      <c r="F177" s="122"/>
      <c r="G177" s="122"/>
      <c r="H177" s="122"/>
      <c r="I177" s="122"/>
      <c r="J177" s="141" t="s">
        <v>20</v>
      </c>
      <c r="K177" s="122" t="s">
        <v>14</v>
      </c>
      <c r="L177" s="110">
        <v>7344577</v>
      </c>
      <c r="M177" s="168">
        <v>45125</v>
      </c>
      <c r="N177" s="168">
        <v>45350</v>
      </c>
      <c r="O177" s="116">
        <v>18000</v>
      </c>
      <c r="P177" s="157">
        <f>5400+4830+7770</f>
        <v>18000</v>
      </c>
      <c r="Q177" s="105"/>
    </row>
    <row r="178" spans="2:17" ht="14.25" customHeight="1" x14ac:dyDescent="0.2">
      <c r="B178" s="139"/>
      <c r="C178" s="164"/>
      <c r="D178" s="166"/>
      <c r="E178" s="142"/>
      <c r="F178" s="144"/>
      <c r="G178" s="144"/>
      <c r="H178" s="144"/>
      <c r="I178" s="144"/>
      <c r="J178" s="142"/>
      <c r="K178" s="144"/>
      <c r="L178" s="163"/>
      <c r="M178" s="169"/>
      <c r="N178" s="169"/>
      <c r="O178" s="171"/>
      <c r="P178" s="172"/>
      <c r="Q178" s="172"/>
    </row>
    <row r="179" spans="2:17" ht="14.25" customHeight="1" x14ac:dyDescent="0.2">
      <c r="B179" s="140"/>
      <c r="C179" s="133"/>
      <c r="D179" s="167"/>
      <c r="E179" s="143"/>
      <c r="F179" s="123"/>
      <c r="G179" s="123"/>
      <c r="H179" s="123"/>
      <c r="I179" s="123"/>
      <c r="J179" s="143"/>
      <c r="K179" s="123"/>
      <c r="L179" s="111"/>
      <c r="M179" s="170"/>
      <c r="N179" s="170"/>
      <c r="O179" s="117"/>
      <c r="P179" s="158"/>
      <c r="Q179" s="158"/>
    </row>
    <row r="180" spans="2:17" ht="28.5" x14ac:dyDescent="0.2">
      <c r="B180" s="12" t="s">
        <v>128</v>
      </c>
      <c r="C180" s="30" t="s">
        <v>387</v>
      </c>
      <c r="D180" s="24"/>
      <c r="E180" s="11" t="s">
        <v>12</v>
      </c>
      <c r="F180" s="24"/>
      <c r="G180" s="24"/>
      <c r="H180" s="24"/>
      <c r="I180" s="24"/>
      <c r="J180" s="11" t="s">
        <v>20</v>
      </c>
      <c r="K180" s="15" t="s">
        <v>21</v>
      </c>
      <c r="L180" s="35">
        <v>5000357657</v>
      </c>
      <c r="M180" s="26">
        <v>45145</v>
      </c>
      <c r="N180" s="21">
        <v>45291</v>
      </c>
      <c r="O180" s="18">
        <v>4432.82</v>
      </c>
      <c r="P180" s="101"/>
      <c r="Q180" s="19"/>
    </row>
    <row r="181" spans="2:17" ht="28.5" x14ac:dyDescent="0.2">
      <c r="B181" s="120" t="s">
        <v>86</v>
      </c>
      <c r="C181" s="8" t="s">
        <v>389</v>
      </c>
      <c r="D181" s="130"/>
      <c r="E181" s="122" t="s">
        <v>12</v>
      </c>
      <c r="F181" s="122"/>
      <c r="G181" s="122"/>
      <c r="H181" s="122"/>
      <c r="I181" s="122"/>
      <c r="J181" s="122" t="s">
        <v>20</v>
      </c>
      <c r="K181" s="126" t="s">
        <v>50</v>
      </c>
      <c r="L181" s="124" t="s">
        <v>390</v>
      </c>
      <c r="M181" s="128">
        <v>45162</v>
      </c>
      <c r="N181" s="128" t="s">
        <v>42</v>
      </c>
      <c r="O181" s="18">
        <v>21761.79</v>
      </c>
      <c r="P181" s="101"/>
      <c r="Q181" s="116"/>
    </row>
    <row r="182" spans="2:17" x14ac:dyDescent="0.2">
      <c r="B182" s="121"/>
      <c r="C182" s="9" t="s">
        <v>78</v>
      </c>
      <c r="D182" s="131"/>
      <c r="E182" s="123"/>
      <c r="F182" s="123"/>
      <c r="G182" s="123"/>
      <c r="H182" s="123"/>
      <c r="I182" s="123"/>
      <c r="J182" s="123"/>
      <c r="K182" s="127"/>
      <c r="L182" s="125"/>
      <c r="M182" s="125"/>
      <c r="N182" s="129"/>
      <c r="O182" s="19">
        <v>7834.24</v>
      </c>
      <c r="P182" s="101"/>
      <c r="Q182" s="117"/>
    </row>
    <row r="183" spans="2:17" ht="28.5" x14ac:dyDescent="0.2">
      <c r="B183" s="12" t="s">
        <v>179</v>
      </c>
      <c r="C183" s="30" t="s">
        <v>393</v>
      </c>
      <c r="D183" s="24"/>
      <c r="E183" s="11" t="s">
        <v>63</v>
      </c>
      <c r="F183" s="24"/>
      <c r="G183" s="24"/>
      <c r="H183" s="24"/>
      <c r="I183" s="24"/>
      <c r="J183" s="11" t="s">
        <v>20</v>
      </c>
      <c r="K183" s="11" t="s">
        <v>21</v>
      </c>
      <c r="L183" s="15" t="s">
        <v>394</v>
      </c>
      <c r="M183" s="26">
        <v>45167</v>
      </c>
      <c r="N183" s="21" t="s">
        <v>22</v>
      </c>
      <c r="O183" s="18">
        <v>733.04</v>
      </c>
      <c r="P183" s="101">
        <v>783.47</v>
      </c>
      <c r="Q183" s="19"/>
    </row>
    <row r="184" spans="2:17" ht="28.5" x14ac:dyDescent="0.2">
      <c r="B184" s="12" t="s">
        <v>182</v>
      </c>
      <c r="C184" s="30" t="s">
        <v>391</v>
      </c>
      <c r="D184" s="24"/>
      <c r="E184" s="11" t="s">
        <v>63</v>
      </c>
      <c r="F184" s="24"/>
      <c r="G184" s="24"/>
      <c r="H184" s="24"/>
      <c r="I184" s="24"/>
      <c r="J184" s="11" t="s">
        <v>20</v>
      </c>
      <c r="K184" s="11" t="s">
        <v>21</v>
      </c>
      <c r="L184" s="15" t="s">
        <v>392</v>
      </c>
      <c r="M184" s="26">
        <v>45167</v>
      </c>
      <c r="N184" s="21" t="s">
        <v>22</v>
      </c>
      <c r="O184" s="18">
        <v>4919.38</v>
      </c>
      <c r="P184" s="101">
        <v>5257.83</v>
      </c>
      <c r="Q184" s="19"/>
    </row>
    <row r="185" spans="2:17" ht="28.5" x14ac:dyDescent="0.2">
      <c r="B185" s="71" t="s">
        <v>398</v>
      </c>
      <c r="C185" s="66" t="s">
        <v>399</v>
      </c>
      <c r="D185" s="90"/>
      <c r="E185" s="11"/>
      <c r="F185" s="24"/>
      <c r="G185" s="24"/>
      <c r="H185" s="11" t="s">
        <v>12</v>
      </c>
      <c r="I185" s="24"/>
      <c r="J185" s="11" t="s">
        <v>20</v>
      </c>
      <c r="K185" s="11" t="s">
        <v>14</v>
      </c>
      <c r="L185" s="35" t="s">
        <v>400</v>
      </c>
      <c r="M185" s="26">
        <v>45170</v>
      </c>
      <c r="N185" s="26">
        <v>45291</v>
      </c>
      <c r="O185" s="101">
        <v>8400</v>
      </c>
      <c r="P185" s="101">
        <v>10710</v>
      </c>
      <c r="Q185" s="59">
        <v>280392.40000000002</v>
      </c>
    </row>
    <row r="186" spans="2:17" x14ac:dyDescent="0.2">
      <c r="B186" s="12" t="s">
        <v>401</v>
      </c>
      <c r="C186" s="30" t="s">
        <v>402</v>
      </c>
      <c r="D186" s="24"/>
      <c r="E186" s="11" t="s">
        <v>63</v>
      </c>
      <c r="F186" s="24"/>
      <c r="G186" s="24"/>
      <c r="H186" s="24"/>
      <c r="I186" s="24"/>
      <c r="J186" s="11" t="s">
        <v>20</v>
      </c>
      <c r="K186" s="11" t="s">
        <v>21</v>
      </c>
      <c r="L186" s="15">
        <v>5000362901</v>
      </c>
      <c r="M186" s="26">
        <v>45205</v>
      </c>
      <c r="N186" s="21">
        <v>45291</v>
      </c>
      <c r="O186" s="18">
        <v>12000</v>
      </c>
      <c r="P186" s="101"/>
      <c r="Q186" s="19"/>
    </row>
    <row r="187" spans="2:17" ht="42.75" x14ac:dyDescent="0.2">
      <c r="B187" s="71" t="s">
        <v>403</v>
      </c>
      <c r="C187" s="66" t="s">
        <v>404</v>
      </c>
      <c r="D187" s="90"/>
      <c r="E187" s="11" t="s">
        <v>63</v>
      </c>
      <c r="F187" s="24"/>
      <c r="G187" s="24"/>
      <c r="H187" s="11"/>
      <c r="I187" s="24"/>
      <c r="J187" s="11" t="s">
        <v>20</v>
      </c>
      <c r="K187" s="51" t="s">
        <v>21</v>
      </c>
      <c r="L187" s="35">
        <v>5000363145</v>
      </c>
      <c r="M187" s="26">
        <v>45208</v>
      </c>
      <c r="N187" s="26">
        <v>45657</v>
      </c>
      <c r="O187" s="101">
        <v>21449.25</v>
      </c>
      <c r="P187" s="60"/>
      <c r="Q187" s="59"/>
    </row>
    <row r="188" spans="2:17" ht="85.5" x14ac:dyDescent="0.2">
      <c r="B188" s="10" t="s">
        <v>405</v>
      </c>
      <c r="C188" s="30" t="s">
        <v>406</v>
      </c>
      <c r="D188" s="11"/>
      <c r="E188" s="11" t="s">
        <v>12</v>
      </c>
      <c r="F188" s="24"/>
      <c r="G188" s="11"/>
      <c r="H188" s="24"/>
      <c r="I188" s="24"/>
      <c r="J188" s="51" t="s">
        <v>20</v>
      </c>
      <c r="K188" s="51" t="s">
        <v>21</v>
      </c>
      <c r="L188" s="35" t="s">
        <v>407</v>
      </c>
      <c r="M188" s="26">
        <v>45209</v>
      </c>
      <c r="N188" s="21">
        <v>45291</v>
      </c>
      <c r="O188" s="18">
        <v>13699.75</v>
      </c>
      <c r="P188" s="101"/>
      <c r="Q188" s="19"/>
    </row>
    <row r="189" spans="2:17" ht="28.5" x14ac:dyDescent="0.2">
      <c r="B189" s="71" t="s">
        <v>256</v>
      </c>
      <c r="C189" s="66" t="s">
        <v>408</v>
      </c>
      <c r="D189" s="90"/>
      <c r="E189" s="11" t="s">
        <v>12</v>
      </c>
      <c r="F189" s="24"/>
      <c r="G189" s="24"/>
      <c r="H189" s="11"/>
      <c r="I189" s="24"/>
      <c r="J189" s="11" t="s">
        <v>20</v>
      </c>
      <c r="K189" s="51" t="s">
        <v>21</v>
      </c>
      <c r="L189" s="35">
        <v>5000363417</v>
      </c>
      <c r="M189" s="26">
        <v>45210</v>
      </c>
      <c r="N189" s="26">
        <v>46022</v>
      </c>
      <c r="O189" s="101">
        <v>24853.35</v>
      </c>
      <c r="P189" s="101">
        <f>9777.75</f>
        <v>9777.75</v>
      </c>
      <c r="Q189" s="59"/>
    </row>
    <row r="190" spans="2:17" ht="42.75" x14ac:dyDescent="0.2">
      <c r="B190" s="10" t="s">
        <v>217</v>
      </c>
      <c r="C190" s="30" t="s">
        <v>409</v>
      </c>
      <c r="D190" s="11"/>
      <c r="E190" s="11" t="s">
        <v>12</v>
      </c>
      <c r="F190" s="24"/>
      <c r="G190" s="11"/>
      <c r="H190" s="24"/>
      <c r="I190" s="24"/>
      <c r="J190" s="51" t="s">
        <v>20</v>
      </c>
      <c r="K190" s="51" t="s">
        <v>21</v>
      </c>
      <c r="L190" s="35" t="s">
        <v>410</v>
      </c>
      <c r="M190" s="26">
        <v>45212</v>
      </c>
      <c r="N190" s="21">
        <v>45291</v>
      </c>
      <c r="O190" s="18">
        <v>600</v>
      </c>
      <c r="P190" s="101"/>
      <c r="Q190" s="19"/>
    </row>
    <row r="191" spans="2:17" ht="28.5" x14ac:dyDescent="0.2">
      <c r="B191" s="10" t="s">
        <v>251</v>
      </c>
      <c r="C191" s="30" t="s">
        <v>416</v>
      </c>
      <c r="D191" s="11"/>
      <c r="E191" s="11" t="s">
        <v>63</v>
      </c>
      <c r="F191" s="24"/>
      <c r="G191" s="24"/>
      <c r="H191" s="24"/>
      <c r="I191" s="24"/>
      <c r="J191" s="51" t="s">
        <v>20</v>
      </c>
      <c r="K191" s="11" t="s">
        <v>21</v>
      </c>
      <c r="L191" s="35">
        <v>5000364462</v>
      </c>
      <c r="M191" s="26">
        <v>45222</v>
      </c>
      <c r="N191" s="26">
        <v>45291</v>
      </c>
      <c r="O191" s="18">
        <v>3300</v>
      </c>
      <c r="P191" s="101"/>
      <c r="Q191" s="19"/>
    </row>
    <row r="192" spans="2:17" ht="28.5" x14ac:dyDescent="0.2">
      <c r="B192" s="10" t="s">
        <v>297</v>
      </c>
      <c r="C192" s="91" t="s">
        <v>411</v>
      </c>
      <c r="D192" s="11"/>
      <c r="E192" s="11" t="s">
        <v>63</v>
      </c>
      <c r="F192" s="24"/>
      <c r="G192" s="24"/>
      <c r="H192" s="24"/>
      <c r="I192" s="24"/>
      <c r="J192" s="11" t="s">
        <v>20</v>
      </c>
      <c r="K192" s="11" t="s">
        <v>21</v>
      </c>
      <c r="L192" s="35" t="s">
        <v>412</v>
      </c>
      <c r="M192" s="26">
        <v>45223</v>
      </c>
      <c r="N192" s="26">
        <v>45291</v>
      </c>
      <c r="O192" s="36">
        <v>1000</v>
      </c>
      <c r="P192" s="101"/>
      <c r="Q192" s="19"/>
    </row>
    <row r="193" spans="2:17" ht="28.5" x14ac:dyDescent="0.2">
      <c r="B193" s="8" t="s">
        <v>413</v>
      </c>
      <c r="C193" s="30" t="s">
        <v>414</v>
      </c>
      <c r="D193" s="11"/>
      <c r="E193" s="11" t="s">
        <v>12</v>
      </c>
      <c r="F193" s="24"/>
      <c r="G193" s="24"/>
      <c r="H193" s="24"/>
      <c r="I193" s="24"/>
      <c r="J193" s="11" t="s">
        <v>20</v>
      </c>
      <c r="K193" s="11" t="s">
        <v>14</v>
      </c>
      <c r="L193" s="35" t="s">
        <v>415</v>
      </c>
      <c r="M193" s="108">
        <v>45223</v>
      </c>
      <c r="N193" s="108">
        <v>45657</v>
      </c>
      <c r="O193" s="109">
        <v>2650</v>
      </c>
      <c r="P193" s="101"/>
      <c r="Q193" s="65"/>
    </row>
    <row r="194" spans="2:17" ht="57" x14ac:dyDescent="0.2">
      <c r="B194" s="10" t="s">
        <v>421</v>
      </c>
      <c r="C194" s="30" t="s">
        <v>422</v>
      </c>
      <c r="D194" s="11"/>
      <c r="E194" s="11" t="s">
        <v>12</v>
      </c>
      <c r="F194" s="24"/>
      <c r="G194" s="24"/>
      <c r="H194" s="24"/>
      <c r="I194" s="24"/>
      <c r="J194" s="51" t="s">
        <v>20</v>
      </c>
      <c r="K194" s="11" t="s">
        <v>14</v>
      </c>
      <c r="L194" s="35">
        <v>5000365050</v>
      </c>
      <c r="M194" s="26">
        <v>45229</v>
      </c>
      <c r="N194" s="26">
        <v>45290</v>
      </c>
      <c r="O194" s="18">
        <v>1100</v>
      </c>
      <c r="P194" s="101"/>
      <c r="Q194" s="19"/>
    </row>
    <row r="195" spans="2:17" x14ac:dyDescent="0.2">
      <c r="B195" s="10" t="s">
        <v>297</v>
      </c>
      <c r="C195" s="91" t="s">
        <v>423</v>
      </c>
      <c r="D195" s="11"/>
      <c r="E195" s="11" t="s">
        <v>63</v>
      </c>
      <c r="F195" s="24"/>
      <c r="G195" s="24"/>
      <c r="H195" s="24"/>
      <c r="I195" s="24"/>
      <c r="J195" s="11" t="s">
        <v>20</v>
      </c>
      <c r="K195" s="11" t="s">
        <v>21</v>
      </c>
      <c r="L195" s="35" t="s">
        <v>424</v>
      </c>
      <c r="M195" s="26">
        <v>45237</v>
      </c>
      <c r="N195" s="26">
        <v>45291</v>
      </c>
      <c r="O195" s="36">
        <v>600</v>
      </c>
      <c r="P195" s="101"/>
      <c r="Q195" s="19"/>
    </row>
    <row r="196" spans="2:17" ht="28.5" x14ac:dyDescent="0.2">
      <c r="B196" s="8" t="s">
        <v>425</v>
      </c>
      <c r="C196" s="76" t="s">
        <v>426</v>
      </c>
      <c r="D196" s="11"/>
      <c r="E196" s="11" t="s">
        <v>12</v>
      </c>
      <c r="F196" s="24"/>
      <c r="G196" s="24"/>
      <c r="H196" s="24"/>
      <c r="I196" s="24"/>
      <c r="J196" s="11" t="s">
        <v>20</v>
      </c>
      <c r="K196" s="11" t="s">
        <v>14</v>
      </c>
      <c r="L196" s="35">
        <v>5000366217</v>
      </c>
      <c r="M196" s="108">
        <v>45243</v>
      </c>
      <c r="N196" s="108">
        <v>45291</v>
      </c>
      <c r="O196" s="109">
        <v>2500</v>
      </c>
      <c r="P196" s="101">
        <v>2636.8</v>
      </c>
      <c r="Q196" s="65"/>
    </row>
    <row r="197" spans="2:17" ht="28.5" x14ac:dyDescent="0.2">
      <c r="B197" s="10" t="s">
        <v>442</v>
      </c>
      <c r="C197" s="91" t="s">
        <v>428</v>
      </c>
      <c r="D197" s="11"/>
      <c r="E197" s="11" t="s">
        <v>63</v>
      </c>
      <c r="F197" s="24"/>
      <c r="G197" s="24"/>
      <c r="H197" s="24"/>
      <c r="I197" s="24"/>
      <c r="J197" s="11" t="s">
        <v>20</v>
      </c>
      <c r="K197" s="11" t="s">
        <v>21</v>
      </c>
      <c r="L197" s="35">
        <v>5000368956</v>
      </c>
      <c r="M197" s="26">
        <v>45267</v>
      </c>
      <c r="N197" s="26">
        <v>45442</v>
      </c>
      <c r="O197" s="36">
        <v>4418</v>
      </c>
      <c r="P197" s="18"/>
      <c r="Q197" s="19"/>
    </row>
    <row r="198" spans="2:17" ht="28.5" x14ac:dyDescent="0.2">
      <c r="B198" s="10" t="s">
        <v>297</v>
      </c>
      <c r="C198" s="30" t="s">
        <v>429</v>
      </c>
      <c r="D198" s="11"/>
      <c r="E198" s="11" t="s">
        <v>12</v>
      </c>
      <c r="F198" s="24"/>
      <c r="G198" s="11"/>
      <c r="H198" s="24"/>
      <c r="I198" s="24"/>
      <c r="J198" s="51" t="s">
        <v>20</v>
      </c>
      <c r="K198" s="51" t="s">
        <v>21</v>
      </c>
      <c r="L198" s="35">
        <v>5000369078</v>
      </c>
      <c r="M198" s="26">
        <v>45271</v>
      </c>
      <c r="N198" s="21">
        <v>45534</v>
      </c>
      <c r="O198" s="18">
        <v>17663.78</v>
      </c>
      <c r="P198" s="18"/>
      <c r="Q198" s="19"/>
    </row>
    <row r="199" spans="2:17" ht="28.5" x14ac:dyDescent="0.2">
      <c r="B199" s="120" t="s">
        <v>211</v>
      </c>
      <c r="C199" s="37" t="s">
        <v>212</v>
      </c>
      <c r="D199" s="122"/>
      <c r="E199" s="122" t="s">
        <v>12</v>
      </c>
      <c r="F199" s="122"/>
      <c r="G199" s="122"/>
      <c r="H199" s="122"/>
      <c r="I199" s="122"/>
      <c r="J199" s="122" t="s">
        <v>20</v>
      </c>
      <c r="K199" s="124" t="s">
        <v>161</v>
      </c>
      <c r="L199" s="110" t="s">
        <v>221</v>
      </c>
      <c r="M199" s="112">
        <v>45272</v>
      </c>
      <c r="N199" s="114" t="s">
        <v>42</v>
      </c>
      <c r="O199" s="25">
        <v>18017.150000000001</v>
      </c>
      <c r="P199" s="116"/>
      <c r="Q199" s="118"/>
    </row>
    <row r="200" spans="2:17" x14ac:dyDescent="0.2">
      <c r="B200" s="121"/>
      <c r="C200" s="8" t="s">
        <v>78</v>
      </c>
      <c r="D200" s="123"/>
      <c r="E200" s="123"/>
      <c r="F200" s="123"/>
      <c r="G200" s="123"/>
      <c r="H200" s="123"/>
      <c r="I200" s="123"/>
      <c r="J200" s="123"/>
      <c r="K200" s="125"/>
      <c r="L200" s="111"/>
      <c r="M200" s="113"/>
      <c r="N200" s="115"/>
      <c r="O200" s="25">
        <v>6486.17</v>
      </c>
      <c r="P200" s="117"/>
      <c r="Q200" s="119"/>
    </row>
    <row r="201" spans="2:17" ht="28.5" x14ac:dyDescent="0.2">
      <c r="B201" s="10" t="s">
        <v>430</v>
      </c>
      <c r="C201" s="30" t="s">
        <v>431</v>
      </c>
      <c r="D201" s="11"/>
      <c r="E201" s="11" t="s">
        <v>12</v>
      </c>
      <c r="F201" s="24"/>
      <c r="G201" s="11"/>
      <c r="H201" s="24"/>
      <c r="I201" s="24"/>
      <c r="J201" s="51" t="s">
        <v>20</v>
      </c>
      <c r="K201" s="11" t="s">
        <v>14</v>
      </c>
      <c r="L201" s="35">
        <v>5000369130</v>
      </c>
      <c r="M201" s="26">
        <v>45637</v>
      </c>
      <c r="N201" s="21">
        <v>45322</v>
      </c>
      <c r="O201" s="18">
        <v>700</v>
      </c>
      <c r="P201" s="18"/>
      <c r="Q201" s="19"/>
    </row>
    <row r="202" spans="2:17" ht="28.5" x14ac:dyDescent="0.2">
      <c r="B202" s="10" t="s">
        <v>269</v>
      </c>
      <c r="C202" s="30" t="s">
        <v>432</v>
      </c>
      <c r="D202" s="11"/>
      <c r="E202" s="11" t="s">
        <v>12</v>
      </c>
      <c r="F202" s="24"/>
      <c r="G202" s="11"/>
      <c r="H202" s="24"/>
      <c r="I202" s="24"/>
      <c r="J202" s="51" t="s">
        <v>20</v>
      </c>
      <c r="K202" s="51" t="s">
        <v>21</v>
      </c>
      <c r="L202" s="35">
        <v>5000369550</v>
      </c>
      <c r="M202" s="26">
        <v>45273</v>
      </c>
      <c r="N202" s="21">
        <v>45657</v>
      </c>
      <c r="O202" s="18">
        <v>13126.91</v>
      </c>
      <c r="P202" s="18"/>
      <c r="Q202" s="19"/>
    </row>
    <row r="203" spans="2:17" ht="42.75" x14ac:dyDescent="0.2">
      <c r="B203" s="73" t="s">
        <v>199</v>
      </c>
      <c r="C203" s="37" t="s">
        <v>198</v>
      </c>
      <c r="D203" s="11"/>
      <c r="E203" s="11" t="s">
        <v>63</v>
      </c>
      <c r="F203" s="24"/>
      <c r="G203" s="11"/>
      <c r="H203" s="24"/>
      <c r="I203" s="24"/>
      <c r="J203" s="11" t="s">
        <v>433</v>
      </c>
      <c r="K203" s="15" t="s">
        <v>434</v>
      </c>
      <c r="L203" s="15" t="s">
        <v>435</v>
      </c>
      <c r="M203" s="26">
        <v>45279</v>
      </c>
      <c r="N203" s="21">
        <v>45657</v>
      </c>
      <c r="O203" s="18">
        <v>16020.65</v>
      </c>
      <c r="P203" s="18"/>
      <c r="Q203" s="19"/>
    </row>
    <row r="204" spans="2:17" ht="28.5" x14ac:dyDescent="0.2">
      <c r="B204" s="8" t="s">
        <v>92</v>
      </c>
      <c r="C204" s="76" t="s">
        <v>436</v>
      </c>
      <c r="D204" s="11"/>
      <c r="E204" s="11" t="s">
        <v>12</v>
      </c>
      <c r="F204" s="24"/>
      <c r="G204" s="24"/>
      <c r="H204" s="24"/>
      <c r="I204" s="24"/>
      <c r="J204" s="11" t="s">
        <v>20</v>
      </c>
      <c r="K204" s="11" t="s">
        <v>14</v>
      </c>
      <c r="L204" s="15">
        <v>5000371116</v>
      </c>
      <c r="M204" s="21">
        <v>45282</v>
      </c>
      <c r="N204" s="108">
        <v>45473</v>
      </c>
      <c r="O204" s="101">
        <v>2200</v>
      </c>
      <c r="P204" s="18"/>
      <c r="Q204" s="65"/>
    </row>
    <row r="205" spans="2:17" ht="42.75" x14ac:dyDescent="0.2">
      <c r="B205" s="71" t="s">
        <v>437</v>
      </c>
      <c r="C205" s="66" t="s">
        <v>438</v>
      </c>
      <c r="D205" s="90"/>
      <c r="E205" s="11" t="s">
        <v>12</v>
      </c>
      <c r="F205" s="24"/>
      <c r="G205" s="24"/>
      <c r="H205" s="11"/>
      <c r="I205" s="24"/>
      <c r="J205" s="11" t="s">
        <v>20</v>
      </c>
      <c r="K205" s="15" t="s">
        <v>434</v>
      </c>
      <c r="L205" s="15">
        <v>5000371327</v>
      </c>
      <c r="M205" s="21">
        <v>45288</v>
      </c>
      <c r="N205" s="26">
        <v>45366</v>
      </c>
      <c r="O205" s="101">
        <v>7568</v>
      </c>
      <c r="P205" s="60"/>
      <c r="Q205" s="59"/>
    </row>
    <row r="206" spans="2:17" ht="15" x14ac:dyDescent="0.2">
      <c r="B206" s="71" t="s">
        <v>128</v>
      </c>
      <c r="C206" s="8" t="s">
        <v>439</v>
      </c>
      <c r="D206" s="90"/>
      <c r="E206" s="11" t="s">
        <v>12</v>
      </c>
      <c r="F206" s="24"/>
      <c r="G206" s="24"/>
      <c r="H206" s="11"/>
      <c r="I206" s="24"/>
      <c r="J206" s="11" t="s">
        <v>20</v>
      </c>
      <c r="K206" s="11" t="s">
        <v>21</v>
      </c>
      <c r="L206" s="15" t="s">
        <v>440</v>
      </c>
      <c r="M206" s="21">
        <v>45288</v>
      </c>
      <c r="N206" s="26">
        <v>45442</v>
      </c>
      <c r="O206" s="101">
        <v>1600.07</v>
      </c>
      <c r="P206" s="60"/>
      <c r="Q206" s="59"/>
    </row>
  </sheetData>
  <mergeCells count="242">
    <mergeCell ref="B177:B179"/>
    <mergeCell ref="C177:C179"/>
    <mergeCell ref="D177:D179"/>
    <mergeCell ref="E177:E179"/>
    <mergeCell ref="F177:F179"/>
    <mergeCell ref="G177:G179"/>
    <mergeCell ref="N177:N179"/>
    <mergeCell ref="O177:O179"/>
    <mergeCell ref="Q178:Q179"/>
    <mergeCell ref="H177:H179"/>
    <mergeCell ref="I177:I179"/>
    <mergeCell ref="J177:J179"/>
    <mergeCell ref="K177:K179"/>
    <mergeCell ref="L177:L179"/>
    <mergeCell ref="M177:M179"/>
    <mergeCell ref="P177:P179"/>
    <mergeCell ref="B165:B167"/>
    <mergeCell ref="D165:D167"/>
    <mergeCell ref="E165:E167"/>
    <mergeCell ref="F165:F167"/>
    <mergeCell ref="G165:G167"/>
    <mergeCell ref="H165:H167"/>
    <mergeCell ref="Q166:Q167"/>
    <mergeCell ref="I165:I167"/>
    <mergeCell ref="J165:J167"/>
    <mergeCell ref="K165:K167"/>
    <mergeCell ref="L165:L167"/>
    <mergeCell ref="M165:M167"/>
    <mergeCell ref="N165:N167"/>
    <mergeCell ref="Q71:Q72"/>
    <mergeCell ref="I71:I72"/>
    <mergeCell ref="J71:J72"/>
    <mergeCell ref="K71:K72"/>
    <mergeCell ref="L71:L72"/>
    <mergeCell ref="M71:M72"/>
    <mergeCell ref="N71:N72"/>
    <mergeCell ref="P68:P69"/>
    <mergeCell ref="Q68:Q69"/>
    <mergeCell ref="I68:I69"/>
    <mergeCell ref="J68:J69"/>
    <mergeCell ref="K68:K69"/>
    <mergeCell ref="L68:L69"/>
    <mergeCell ref="M68:M69"/>
    <mergeCell ref="N68:N69"/>
    <mergeCell ref="P36:P37"/>
    <mergeCell ref="Q36:Q37"/>
    <mergeCell ref="I36:I37"/>
    <mergeCell ref="J36:J37"/>
    <mergeCell ref="K36:K37"/>
    <mergeCell ref="L36:L37"/>
    <mergeCell ref="M36:M37"/>
    <mergeCell ref="N36:N37"/>
    <mergeCell ref="K30:K31"/>
    <mergeCell ref="J30:J31"/>
    <mergeCell ref="P30:P31"/>
    <mergeCell ref="I34:I35"/>
    <mergeCell ref="Q34:Q35"/>
    <mergeCell ref="J34:J35"/>
    <mergeCell ref="K34:K35"/>
    <mergeCell ref="L34:L35"/>
    <mergeCell ref="M34:M35"/>
    <mergeCell ref="N34:N35"/>
    <mergeCell ref="P34:P35"/>
    <mergeCell ref="Q30:Q31"/>
    <mergeCell ref="I30:I31"/>
    <mergeCell ref="P38:P39"/>
    <mergeCell ref="Q38:Q39"/>
    <mergeCell ref="I38:I39"/>
    <mergeCell ref="J38:J39"/>
    <mergeCell ref="K38:K39"/>
    <mergeCell ref="L38:L39"/>
    <mergeCell ref="M38:M39"/>
    <mergeCell ref="N38:N39"/>
    <mergeCell ref="D68:D69"/>
    <mergeCell ref="E68:E69"/>
    <mergeCell ref="F68:F69"/>
    <mergeCell ref="G68:G69"/>
    <mergeCell ref="H68:H69"/>
    <mergeCell ref="P60:P61"/>
    <mergeCell ref="Q60:Q61"/>
    <mergeCell ref="N59:N61"/>
    <mergeCell ref="M59:M61"/>
    <mergeCell ref="L59:L61"/>
    <mergeCell ref="K59:K61"/>
    <mergeCell ref="J59:J61"/>
    <mergeCell ref="I59:I61"/>
    <mergeCell ref="H59:H61"/>
    <mergeCell ref="G59:G61"/>
    <mergeCell ref="F59:F61"/>
    <mergeCell ref="B10:M10"/>
    <mergeCell ref="B14:B15"/>
    <mergeCell ref="C14:C15"/>
    <mergeCell ref="J14:J15"/>
    <mergeCell ref="D14:I14"/>
    <mergeCell ref="K14:K15"/>
    <mergeCell ref="O14:O15"/>
    <mergeCell ref="Q14:Q15"/>
    <mergeCell ref="P14:P15"/>
    <mergeCell ref="N14:N15"/>
    <mergeCell ref="M14:M15"/>
    <mergeCell ref="L14:L15"/>
    <mergeCell ref="H30:H31"/>
    <mergeCell ref="G30:G31"/>
    <mergeCell ref="F30:F31"/>
    <mergeCell ref="B30:B31"/>
    <mergeCell ref="D30:D31"/>
    <mergeCell ref="L30:L31"/>
    <mergeCell ref="M30:M31"/>
    <mergeCell ref="N30:N31"/>
    <mergeCell ref="B36:B37"/>
    <mergeCell ref="D36:D37"/>
    <mergeCell ref="E36:E37"/>
    <mergeCell ref="F36:F37"/>
    <mergeCell ref="G36:G37"/>
    <mergeCell ref="H36:H37"/>
    <mergeCell ref="B34:B35"/>
    <mergeCell ref="D34:D35"/>
    <mergeCell ref="E34:E35"/>
    <mergeCell ref="F34:F35"/>
    <mergeCell ref="G34:G35"/>
    <mergeCell ref="H34:H35"/>
    <mergeCell ref="E30:E31"/>
    <mergeCell ref="B38:B39"/>
    <mergeCell ref="D38:D39"/>
    <mergeCell ref="E38:E39"/>
    <mergeCell ref="F38:F39"/>
    <mergeCell ref="G38:G39"/>
    <mergeCell ref="H38:H39"/>
    <mergeCell ref="I76:I77"/>
    <mergeCell ref="J76:J77"/>
    <mergeCell ref="K76:K77"/>
    <mergeCell ref="B59:B61"/>
    <mergeCell ref="E59:E61"/>
    <mergeCell ref="D59:D61"/>
    <mergeCell ref="B71:B72"/>
    <mergeCell ref="D71:D72"/>
    <mergeCell ref="E71:E72"/>
    <mergeCell ref="F71:F72"/>
    <mergeCell ref="G71:G72"/>
    <mergeCell ref="H71:H72"/>
    <mergeCell ref="B68:B69"/>
    <mergeCell ref="L76:L77"/>
    <mergeCell ref="M76:M77"/>
    <mergeCell ref="N76:N77"/>
    <mergeCell ref="B76:B77"/>
    <mergeCell ref="D76:D77"/>
    <mergeCell ref="E76:E77"/>
    <mergeCell ref="F76:F77"/>
    <mergeCell ref="G76:G77"/>
    <mergeCell ref="H76:H77"/>
    <mergeCell ref="P92:P93"/>
    <mergeCell ref="Q92:Q93"/>
    <mergeCell ref="I92:I93"/>
    <mergeCell ref="J92:J93"/>
    <mergeCell ref="K92:K93"/>
    <mergeCell ref="L92:L93"/>
    <mergeCell ref="M92:M93"/>
    <mergeCell ref="N92:N93"/>
    <mergeCell ref="B92:B93"/>
    <mergeCell ref="D92:D93"/>
    <mergeCell ref="E92:E93"/>
    <mergeCell ref="F92:F93"/>
    <mergeCell ref="G92:G93"/>
    <mergeCell ref="H92:H93"/>
    <mergeCell ref="P96:P97"/>
    <mergeCell ref="Q96:Q97"/>
    <mergeCell ref="I96:I97"/>
    <mergeCell ref="J96:J97"/>
    <mergeCell ref="K96:K97"/>
    <mergeCell ref="L96:L97"/>
    <mergeCell ref="M96:M97"/>
    <mergeCell ref="N96:N97"/>
    <mergeCell ref="B96:B97"/>
    <mergeCell ref="D96:D97"/>
    <mergeCell ref="E96:E97"/>
    <mergeCell ref="F96:F97"/>
    <mergeCell ref="G96:G97"/>
    <mergeCell ref="H96:H97"/>
    <mergeCell ref="I110:I111"/>
    <mergeCell ref="J110:J111"/>
    <mergeCell ref="K110:K111"/>
    <mergeCell ref="B110:B111"/>
    <mergeCell ref="D110:D111"/>
    <mergeCell ref="E110:E111"/>
    <mergeCell ref="F110:F111"/>
    <mergeCell ref="G110:G111"/>
    <mergeCell ref="H110:H111"/>
    <mergeCell ref="P127:P128"/>
    <mergeCell ref="Q127:Q128"/>
    <mergeCell ref="I127:I128"/>
    <mergeCell ref="J127:J128"/>
    <mergeCell ref="K127:K128"/>
    <mergeCell ref="L127:L128"/>
    <mergeCell ref="M127:M128"/>
    <mergeCell ref="N127:N128"/>
    <mergeCell ref="B127:B128"/>
    <mergeCell ref="D127:D128"/>
    <mergeCell ref="E127:E128"/>
    <mergeCell ref="F127:F128"/>
    <mergeCell ref="G127:G128"/>
    <mergeCell ref="H127:H128"/>
    <mergeCell ref="P151:P152"/>
    <mergeCell ref="Q151:Q152"/>
    <mergeCell ref="I151:I152"/>
    <mergeCell ref="J151:J152"/>
    <mergeCell ref="K151:K152"/>
    <mergeCell ref="L151:L152"/>
    <mergeCell ref="M151:M152"/>
    <mergeCell ref="N151:N152"/>
    <mergeCell ref="B151:B152"/>
    <mergeCell ref="D151:D152"/>
    <mergeCell ref="E151:E152"/>
    <mergeCell ref="F151:F152"/>
    <mergeCell ref="G151:G152"/>
    <mergeCell ref="H151:H152"/>
    <mergeCell ref="Q181:Q182"/>
    <mergeCell ref="I181:I182"/>
    <mergeCell ref="J181:J182"/>
    <mergeCell ref="K181:K182"/>
    <mergeCell ref="L181:L182"/>
    <mergeCell ref="M181:M182"/>
    <mergeCell ref="N181:N182"/>
    <mergeCell ref="B181:B182"/>
    <mergeCell ref="D181:D182"/>
    <mergeCell ref="E181:E182"/>
    <mergeCell ref="F181:F182"/>
    <mergeCell ref="G181:G182"/>
    <mergeCell ref="H181:H182"/>
    <mergeCell ref="L199:L200"/>
    <mergeCell ref="M199:M200"/>
    <mergeCell ref="N199:N200"/>
    <mergeCell ref="P199:P200"/>
    <mergeCell ref="Q199:Q200"/>
    <mergeCell ref="B199:B200"/>
    <mergeCell ref="D199:D200"/>
    <mergeCell ref="E199:E200"/>
    <mergeCell ref="F199:F200"/>
    <mergeCell ref="G199:G200"/>
    <mergeCell ref="H199:H200"/>
    <mergeCell ref="I199:I200"/>
    <mergeCell ref="J199:J200"/>
    <mergeCell ref="K199:K200"/>
  </mergeCells>
  <printOptions horizontalCentered="1"/>
  <pageMargins left="0.27559055118110237" right="0.55118110236220474" top="0.23622047244094491" bottom="0.27559055118110237" header="0.15748031496062992" footer="0.15748031496062992"/>
  <pageSetup paperSize="9" scale="51"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2023</vt:lpstr>
      <vt:lpstr>Foglio1</vt:lpstr>
      <vt:lpstr>'2023'!Area_stampa</vt:lpstr>
    </vt:vector>
  </TitlesOfParts>
  <Company>Provincia Autonoma di Trento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PR01517</dc:creator>
  <cp:lastModifiedBy>Tabarelli Mariangela</cp:lastModifiedBy>
  <cp:lastPrinted>2014-08-13T13:16:47Z</cp:lastPrinted>
  <dcterms:created xsi:type="dcterms:W3CDTF">2011-02-15T14:26:22Z</dcterms:created>
  <dcterms:modified xsi:type="dcterms:W3CDTF">2024-03-12T10:36:01Z</dcterms:modified>
</cp:coreProperties>
</file>